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 Alice\Desktop\"/>
    </mc:Choice>
  </mc:AlternateContent>
  <bookViews>
    <workbookView xWindow="0" yWindow="0" windowWidth="20490" windowHeight="8250" firstSheet="2" activeTab="7"/>
  </bookViews>
  <sheets>
    <sheet name="Tables 1-3" sheetId="1" r:id="rId1"/>
    <sheet name="Correlation matrix" sheetId="2" r:id="rId2"/>
    <sheet name="Regression inputs" sheetId="6" r:id="rId3"/>
    <sheet name="Table 5" sheetId="3" r:id="rId4"/>
    <sheet name="Table 6" sheetId="4" r:id="rId5"/>
    <sheet name="Table 7" sheetId="5" r:id="rId6"/>
    <sheet name="Optimal portfolios" sheetId="7" r:id="rId7"/>
    <sheet name="Complete portfolio" sheetId="8" r:id="rId8"/>
  </sheets>
  <definedNames>
    <definedName name="solver_eng" localSheetId="6" hidden="1">1</definedName>
    <definedName name="solver_neg" localSheetId="6" hidden="1">1</definedName>
    <definedName name="solver_num" localSheetId="6" hidden="1">0</definedName>
    <definedName name="solver_opt" localSheetId="6" hidden="1">'Optimal portfolios'!$B$44</definedName>
    <definedName name="solver_typ" localSheetId="6" hidden="1">1</definedName>
    <definedName name="solver_val" localSheetId="6" hidden="1">0</definedName>
    <definedName name="solver_ver" localSheetId="6" hidden="1">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13" i="8" l="1"/>
  <c r="M12" i="8"/>
  <c r="M11" i="8"/>
  <c r="L13" i="8"/>
  <c r="L12" i="8"/>
  <c r="L11" i="8"/>
  <c r="L8" i="8"/>
  <c r="L7" i="8"/>
  <c r="L6" i="8"/>
  <c r="N12" i="8" l="1"/>
  <c r="N11" i="8"/>
  <c r="N13" i="8"/>
  <c r="H37" i="8"/>
  <c r="H36" i="8"/>
  <c r="G38" i="8"/>
  <c r="G31" i="8"/>
  <c r="G32" i="8"/>
  <c r="G30" i="8"/>
  <c r="G37" i="8"/>
  <c r="H35" i="8"/>
  <c r="C38" i="8"/>
  <c r="C37" i="8"/>
  <c r="B38" i="8"/>
  <c r="B37" i="8"/>
  <c r="I42" i="7"/>
  <c r="I44" i="7"/>
  <c r="L40" i="7"/>
  <c r="L39" i="7"/>
  <c r="K40" i="7"/>
  <c r="K39" i="7"/>
  <c r="E40" i="7"/>
  <c r="E39" i="7"/>
  <c r="D40" i="7"/>
  <c r="D39" i="7"/>
  <c r="H38" i="8" l="1"/>
  <c r="B7" i="7" l="1"/>
  <c r="B6" i="7"/>
  <c r="H3" i="7"/>
  <c r="H2" i="7"/>
  <c r="L6" i="6"/>
  <c r="N6" i="6"/>
  <c r="M6" i="6"/>
  <c r="O4" i="6"/>
  <c r="N5" i="6"/>
  <c r="M5" i="6"/>
  <c r="L5" i="6"/>
  <c r="C35" i="8"/>
  <c r="B32" i="8"/>
  <c r="B31" i="8"/>
  <c r="B30" i="8"/>
  <c r="C36" i="8"/>
  <c r="C8" i="8"/>
  <c r="I14" i="8" l="1"/>
  <c r="H14" i="8"/>
  <c r="C14" i="8"/>
  <c r="C15" i="8" s="1"/>
  <c r="G10" i="8"/>
  <c r="H8" i="8"/>
  <c r="G14" i="8"/>
  <c r="G15" i="8" s="1"/>
  <c r="D15" i="8"/>
  <c r="B15" i="8"/>
  <c r="D14" i="8"/>
  <c r="B10" i="8"/>
  <c r="B14" i="8"/>
  <c r="B42" i="7"/>
  <c r="C10" i="8" s="1"/>
  <c r="H15" i="8" l="1"/>
  <c r="I15" i="8"/>
  <c r="D10" i="8"/>
  <c r="K6" i="7"/>
  <c r="D6" i="7"/>
  <c r="B34" i="7"/>
  <c r="I41" i="7" l="1"/>
  <c r="O3" i="6" l="1"/>
  <c r="A4" i="6" l="1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3" i="6"/>
  <c r="J4" i="1" l="1"/>
  <c r="K4" i="1"/>
  <c r="B4" i="6" s="1"/>
  <c r="L4" i="1"/>
  <c r="M4" i="1"/>
  <c r="E4" i="6" s="1"/>
  <c r="N4" i="1"/>
  <c r="H4" i="6" s="1"/>
  <c r="J5" i="1"/>
  <c r="K5" i="1"/>
  <c r="B5" i="6" s="1"/>
  <c r="L5" i="1"/>
  <c r="M5" i="1"/>
  <c r="E5" i="6" s="1"/>
  <c r="N5" i="1"/>
  <c r="H5" i="6" s="1"/>
  <c r="J6" i="1"/>
  <c r="K6" i="1"/>
  <c r="B6" i="6" s="1"/>
  <c r="L6" i="1"/>
  <c r="M6" i="1"/>
  <c r="E6" i="6" s="1"/>
  <c r="N6" i="1"/>
  <c r="H6" i="6" s="1"/>
  <c r="J7" i="1"/>
  <c r="K7" i="1"/>
  <c r="B7" i="6" s="1"/>
  <c r="L7" i="1"/>
  <c r="M7" i="1"/>
  <c r="E7" i="6" s="1"/>
  <c r="N7" i="1"/>
  <c r="H7" i="6" s="1"/>
  <c r="J8" i="1"/>
  <c r="K8" i="1"/>
  <c r="B8" i="6" s="1"/>
  <c r="L8" i="1"/>
  <c r="M8" i="1"/>
  <c r="E8" i="6" s="1"/>
  <c r="N8" i="1"/>
  <c r="H8" i="6" s="1"/>
  <c r="J9" i="1"/>
  <c r="K9" i="1"/>
  <c r="B9" i="6" s="1"/>
  <c r="L9" i="1"/>
  <c r="M9" i="1"/>
  <c r="E9" i="6" s="1"/>
  <c r="N9" i="1"/>
  <c r="H9" i="6" s="1"/>
  <c r="J10" i="1"/>
  <c r="K10" i="1"/>
  <c r="B10" i="6" s="1"/>
  <c r="L10" i="1"/>
  <c r="M10" i="1"/>
  <c r="E10" i="6" s="1"/>
  <c r="N10" i="1"/>
  <c r="H10" i="6" s="1"/>
  <c r="J11" i="1"/>
  <c r="K11" i="1"/>
  <c r="B11" i="6" s="1"/>
  <c r="L11" i="1"/>
  <c r="M11" i="1"/>
  <c r="E11" i="6" s="1"/>
  <c r="N11" i="1"/>
  <c r="H11" i="6" s="1"/>
  <c r="J12" i="1"/>
  <c r="K12" i="1"/>
  <c r="B12" i="6" s="1"/>
  <c r="L12" i="1"/>
  <c r="M12" i="1"/>
  <c r="E12" i="6" s="1"/>
  <c r="N12" i="1"/>
  <c r="H12" i="6" s="1"/>
  <c r="J13" i="1"/>
  <c r="K13" i="1"/>
  <c r="B13" i="6" s="1"/>
  <c r="L13" i="1"/>
  <c r="M13" i="1"/>
  <c r="E13" i="6" s="1"/>
  <c r="N13" i="1"/>
  <c r="H13" i="6" s="1"/>
  <c r="J14" i="1"/>
  <c r="K14" i="1"/>
  <c r="B14" i="6" s="1"/>
  <c r="L14" i="1"/>
  <c r="M14" i="1"/>
  <c r="E14" i="6" s="1"/>
  <c r="N14" i="1"/>
  <c r="H14" i="6" s="1"/>
  <c r="J15" i="1"/>
  <c r="K15" i="1"/>
  <c r="B15" i="6" s="1"/>
  <c r="L15" i="1"/>
  <c r="M15" i="1"/>
  <c r="E15" i="6" s="1"/>
  <c r="N15" i="1"/>
  <c r="H15" i="6" s="1"/>
  <c r="J16" i="1"/>
  <c r="K16" i="1"/>
  <c r="B16" i="6" s="1"/>
  <c r="L16" i="1"/>
  <c r="M16" i="1"/>
  <c r="E16" i="6" s="1"/>
  <c r="N16" i="1"/>
  <c r="H16" i="6" s="1"/>
  <c r="J17" i="1"/>
  <c r="K17" i="1"/>
  <c r="B17" i="6" s="1"/>
  <c r="L17" i="1"/>
  <c r="M17" i="1"/>
  <c r="E17" i="6" s="1"/>
  <c r="N17" i="1"/>
  <c r="H17" i="6" s="1"/>
  <c r="J18" i="1"/>
  <c r="K18" i="1"/>
  <c r="B18" i="6" s="1"/>
  <c r="L18" i="1"/>
  <c r="M18" i="1"/>
  <c r="E18" i="6" s="1"/>
  <c r="N18" i="1"/>
  <c r="H18" i="6" s="1"/>
  <c r="J19" i="1"/>
  <c r="K19" i="1"/>
  <c r="B19" i="6" s="1"/>
  <c r="L19" i="1"/>
  <c r="M19" i="1"/>
  <c r="E19" i="6" s="1"/>
  <c r="N19" i="1"/>
  <c r="H19" i="6" s="1"/>
  <c r="J20" i="1"/>
  <c r="K20" i="1"/>
  <c r="B20" i="6" s="1"/>
  <c r="L20" i="1"/>
  <c r="M20" i="1"/>
  <c r="E20" i="6" s="1"/>
  <c r="N20" i="1"/>
  <c r="H20" i="6" s="1"/>
  <c r="J21" i="1"/>
  <c r="K21" i="1"/>
  <c r="B21" i="6" s="1"/>
  <c r="L21" i="1"/>
  <c r="M21" i="1"/>
  <c r="E21" i="6" s="1"/>
  <c r="N21" i="1"/>
  <c r="H21" i="6" s="1"/>
  <c r="J22" i="1"/>
  <c r="K22" i="1"/>
  <c r="B22" i="6" s="1"/>
  <c r="L22" i="1"/>
  <c r="M22" i="1"/>
  <c r="E22" i="6" s="1"/>
  <c r="N22" i="1"/>
  <c r="H22" i="6" s="1"/>
  <c r="J23" i="1"/>
  <c r="K23" i="1"/>
  <c r="B23" i="6" s="1"/>
  <c r="L23" i="1"/>
  <c r="M23" i="1"/>
  <c r="E23" i="6" s="1"/>
  <c r="N23" i="1"/>
  <c r="H23" i="6" s="1"/>
  <c r="J24" i="1"/>
  <c r="K24" i="1"/>
  <c r="B24" i="6" s="1"/>
  <c r="L24" i="1"/>
  <c r="M24" i="1"/>
  <c r="E24" i="6" s="1"/>
  <c r="N24" i="1"/>
  <c r="H24" i="6" s="1"/>
  <c r="J25" i="1"/>
  <c r="K25" i="1"/>
  <c r="B25" i="6" s="1"/>
  <c r="L25" i="1"/>
  <c r="M25" i="1"/>
  <c r="E25" i="6" s="1"/>
  <c r="N25" i="1"/>
  <c r="H25" i="6" s="1"/>
  <c r="J26" i="1"/>
  <c r="K26" i="1"/>
  <c r="B26" i="6" s="1"/>
  <c r="L26" i="1"/>
  <c r="M26" i="1"/>
  <c r="E26" i="6" s="1"/>
  <c r="N26" i="1"/>
  <c r="H26" i="6" s="1"/>
  <c r="J27" i="1"/>
  <c r="K27" i="1"/>
  <c r="B27" i="6" s="1"/>
  <c r="L27" i="1"/>
  <c r="M27" i="1"/>
  <c r="E27" i="6" s="1"/>
  <c r="N27" i="1"/>
  <c r="H27" i="6" s="1"/>
  <c r="J28" i="1"/>
  <c r="K28" i="1"/>
  <c r="B28" i="6" s="1"/>
  <c r="L28" i="1"/>
  <c r="M28" i="1"/>
  <c r="E28" i="6" s="1"/>
  <c r="N28" i="1"/>
  <c r="H28" i="6" s="1"/>
  <c r="J29" i="1"/>
  <c r="K29" i="1"/>
  <c r="B29" i="6" s="1"/>
  <c r="L29" i="1"/>
  <c r="M29" i="1"/>
  <c r="E29" i="6" s="1"/>
  <c r="N29" i="1"/>
  <c r="H29" i="6" s="1"/>
  <c r="J30" i="1"/>
  <c r="K30" i="1"/>
  <c r="B30" i="6" s="1"/>
  <c r="L30" i="1"/>
  <c r="M30" i="1"/>
  <c r="E30" i="6" s="1"/>
  <c r="N30" i="1"/>
  <c r="H30" i="6" s="1"/>
  <c r="J31" i="1"/>
  <c r="K31" i="1"/>
  <c r="B31" i="6" s="1"/>
  <c r="L31" i="1"/>
  <c r="M31" i="1"/>
  <c r="E31" i="6" s="1"/>
  <c r="N31" i="1"/>
  <c r="H31" i="6" s="1"/>
  <c r="J32" i="1"/>
  <c r="K32" i="1"/>
  <c r="B32" i="6" s="1"/>
  <c r="L32" i="1"/>
  <c r="M32" i="1"/>
  <c r="E32" i="6" s="1"/>
  <c r="N32" i="1"/>
  <c r="H32" i="6" s="1"/>
  <c r="J33" i="1"/>
  <c r="K33" i="1"/>
  <c r="B33" i="6" s="1"/>
  <c r="L33" i="1"/>
  <c r="M33" i="1"/>
  <c r="E33" i="6" s="1"/>
  <c r="N33" i="1"/>
  <c r="H33" i="6" s="1"/>
  <c r="J34" i="1"/>
  <c r="K34" i="1"/>
  <c r="B34" i="6" s="1"/>
  <c r="L34" i="1"/>
  <c r="M34" i="1"/>
  <c r="E34" i="6" s="1"/>
  <c r="N34" i="1"/>
  <c r="H34" i="6" s="1"/>
  <c r="J35" i="1"/>
  <c r="K35" i="1"/>
  <c r="B35" i="6" s="1"/>
  <c r="L35" i="1"/>
  <c r="M35" i="1"/>
  <c r="E35" i="6" s="1"/>
  <c r="N35" i="1"/>
  <c r="H35" i="6" s="1"/>
  <c r="J36" i="1"/>
  <c r="K36" i="1"/>
  <c r="B36" i="6" s="1"/>
  <c r="L36" i="1"/>
  <c r="M36" i="1"/>
  <c r="E36" i="6" s="1"/>
  <c r="N36" i="1"/>
  <c r="H36" i="6" s="1"/>
  <c r="J37" i="1"/>
  <c r="K37" i="1"/>
  <c r="B37" i="6" s="1"/>
  <c r="L37" i="1"/>
  <c r="M37" i="1"/>
  <c r="E37" i="6" s="1"/>
  <c r="N37" i="1"/>
  <c r="H37" i="6" s="1"/>
  <c r="J38" i="1"/>
  <c r="K38" i="1"/>
  <c r="B38" i="6" s="1"/>
  <c r="L38" i="1"/>
  <c r="M38" i="1"/>
  <c r="E38" i="6" s="1"/>
  <c r="N38" i="1"/>
  <c r="H38" i="6" s="1"/>
  <c r="J39" i="1"/>
  <c r="K39" i="1"/>
  <c r="B39" i="6" s="1"/>
  <c r="L39" i="1"/>
  <c r="M39" i="1"/>
  <c r="E39" i="6" s="1"/>
  <c r="N39" i="1"/>
  <c r="H39" i="6" s="1"/>
  <c r="J40" i="1"/>
  <c r="K40" i="1"/>
  <c r="B40" i="6" s="1"/>
  <c r="L40" i="1"/>
  <c r="M40" i="1"/>
  <c r="E40" i="6" s="1"/>
  <c r="N40" i="1"/>
  <c r="H40" i="6" s="1"/>
  <c r="J41" i="1"/>
  <c r="K41" i="1"/>
  <c r="B41" i="6" s="1"/>
  <c r="L41" i="1"/>
  <c r="M41" i="1"/>
  <c r="E41" i="6" s="1"/>
  <c r="N41" i="1"/>
  <c r="H41" i="6" s="1"/>
  <c r="J42" i="1"/>
  <c r="K42" i="1"/>
  <c r="B42" i="6" s="1"/>
  <c r="L42" i="1"/>
  <c r="M42" i="1"/>
  <c r="E42" i="6" s="1"/>
  <c r="N42" i="1"/>
  <c r="H42" i="6" s="1"/>
  <c r="J43" i="1"/>
  <c r="K43" i="1"/>
  <c r="B43" i="6" s="1"/>
  <c r="L43" i="1"/>
  <c r="M43" i="1"/>
  <c r="E43" i="6" s="1"/>
  <c r="N43" i="1"/>
  <c r="H43" i="6" s="1"/>
  <c r="J44" i="1"/>
  <c r="K44" i="1"/>
  <c r="B44" i="6" s="1"/>
  <c r="L44" i="1"/>
  <c r="M44" i="1"/>
  <c r="E44" i="6" s="1"/>
  <c r="N44" i="1"/>
  <c r="H44" i="6" s="1"/>
  <c r="J45" i="1"/>
  <c r="K45" i="1"/>
  <c r="B45" i="6" s="1"/>
  <c r="L45" i="1"/>
  <c r="M45" i="1"/>
  <c r="E45" i="6" s="1"/>
  <c r="N45" i="1"/>
  <c r="H45" i="6" s="1"/>
  <c r="J46" i="1"/>
  <c r="K46" i="1"/>
  <c r="B46" i="6" s="1"/>
  <c r="L46" i="1"/>
  <c r="M46" i="1"/>
  <c r="E46" i="6" s="1"/>
  <c r="N46" i="1"/>
  <c r="H46" i="6" s="1"/>
  <c r="J47" i="1"/>
  <c r="K47" i="1"/>
  <c r="B47" i="6" s="1"/>
  <c r="L47" i="1"/>
  <c r="M47" i="1"/>
  <c r="E47" i="6" s="1"/>
  <c r="N47" i="1"/>
  <c r="H47" i="6" s="1"/>
  <c r="J48" i="1"/>
  <c r="K48" i="1"/>
  <c r="B48" i="6" s="1"/>
  <c r="L48" i="1"/>
  <c r="M48" i="1"/>
  <c r="E48" i="6" s="1"/>
  <c r="N48" i="1"/>
  <c r="H48" i="6" s="1"/>
  <c r="J49" i="1"/>
  <c r="K49" i="1"/>
  <c r="B49" i="6" s="1"/>
  <c r="L49" i="1"/>
  <c r="M49" i="1"/>
  <c r="E49" i="6" s="1"/>
  <c r="N49" i="1"/>
  <c r="H49" i="6" s="1"/>
  <c r="J50" i="1"/>
  <c r="K50" i="1"/>
  <c r="B50" i="6" s="1"/>
  <c r="L50" i="1"/>
  <c r="M50" i="1"/>
  <c r="E50" i="6" s="1"/>
  <c r="N50" i="1"/>
  <c r="H50" i="6" s="1"/>
  <c r="J51" i="1"/>
  <c r="K51" i="1"/>
  <c r="B51" i="6" s="1"/>
  <c r="L51" i="1"/>
  <c r="M51" i="1"/>
  <c r="E51" i="6" s="1"/>
  <c r="N51" i="1"/>
  <c r="H51" i="6" s="1"/>
  <c r="J52" i="1"/>
  <c r="K52" i="1"/>
  <c r="B52" i="6" s="1"/>
  <c r="L52" i="1"/>
  <c r="M52" i="1"/>
  <c r="E52" i="6" s="1"/>
  <c r="N52" i="1"/>
  <c r="H52" i="6" s="1"/>
  <c r="J53" i="1"/>
  <c r="K53" i="1"/>
  <c r="B53" i="6" s="1"/>
  <c r="L53" i="1"/>
  <c r="M53" i="1"/>
  <c r="E53" i="6" s="1"/>
  <c r="N53" i="1"/>
  <c r="H53" i="6" s="1"/>
  <c r="J54" i="1"/>
  <c r="K54" i="1"/>
  <c r="B54" i="6" s="1"/>
  <c r="L54" i="1"/>
  <c r="M54" i="1"/>
  <c r="E54" i="6" s="1"/>
  <c r="N54" i="1"/>
  <c r="H54" i="6" s="1"/>
  <c r="J55" i="1"/>
  <c r="K55" i="1"/>
  <c r="B55" i="6" s="1"/>
  <c r="L55" i="1"/>
  <c r="M55" i="1"/>
  <c r="E55" i="6" s="1"/>
  <c r="N55" i="1"/>
  <c r="H55" i="6" s="1"/>
  <c r="J56" i="1"/>
  <c r="K56" i="1"/>
  <c r="B56" i="6" s="1"/>
  <c r="L56" i="1"/>
  <c r="M56" i="1"/>
  <c r="E56" i="6" s="1"/>
  <c r="N56" i="1"/>
  <c r="H56" i="6" s="1"/>
  <c r="J57" i="1"/>
  <c r="K57" i="1"/>
  <c r="B57" i="6" s="1"/>
  <c r="L57" i="1"/>
  <c r="M57" i="1"/>
  <c r="E57" i="6" s="1"/>
  <c r="N57" i="1"/>
  <c r="H57" i="6" s="1"/>
  <c r="J58" i="1"/>
  <c r="K58" i="1"/>
  <c r="B58" i="6" s="1"/>
  <c r="L58" i="1"/>
  <c r="M58" i="1"/>
  <c r="E58" i="6" s="1"/>
  <c r="N58" i="1"/>
  <c r="H58" i="6" s="1"/>
  <c r="J59" i="1"/>
  <c r="K59" i="1"/>
  <c r="B59" i="6" s="1"/>
  <c r="L59" i="1"/>
  <c r="M59" i="1"/>
  <c r="E59" i="6" s="1"/>
  <c r="N59" i="1"/>
  <c r="H59" i="6" s="1"/>
  <c r="J60" i="1"/>
  <c r="K60" i="1"/>
  <c r="B60" i="6" s="1"/>
  <c r="L60" i="1"/>
  <c r="M60" i="1"/>
  <c r="E60" i="6" s="1"/>
  <c r="N60" i="1"/>
  <c r="H60" i="6" s="1"/>
  <c r="J61" i="1"/>
  <c r="K61" i="1"/>
  <c r="B61" i="6" s="1"/>
  <c r="L61" i="1"/>
  <c r="M61" i="1"/>
  <c r="E61" i="6" s="1"/>
  <c r="N61" i="1"/>
  <c r="H61" i="6" s="1"/>
  <c r="J62" i="1"/>
  <c r="K62" i="1"/>
  <c r="B62" i="6" s="1"/>
  <c r="L62" i="1"/>
  <c r="M62" i="1"/>
  <c r="E62" i="6" s="1"/>
  <c r="N62" i="1"/>
  <c r="H62" i="6" s="1"/>
  <c r="J63" i="1"/>
  <c r="K63" i="1"/>
  <c r="B63" i="6" s="1"/>
  <c r="L63" i="1"/>
  <c r="M63" i="1"/>
  <c r="E63" i="6" s="1"/>
  <c r="N63" i="1"/>
  <c r="H63" i="6" s="1"/>
  <c r="J64" i="1"/>
  <c r="K64" i="1"/>
  <c r="B64" i="6" s="1"/>
  <c r="L64" i="1"/>
  <c r="M64" i="1"/>
  <c r="E64" i="6" s="1"/>
  <c r="N64" i="1"/>
  <c r="H64" i="6" s="1"/>
  <c r="J65" i="1"/>
  <c r="K65" i="1"/>
  <c r="B65" i="6" s="1"/>
  <c r="L65" i="1"/>
  <c r="M65" i="1"/>
  <c r="E65" i="6" s="1"/>
  <c r="N65" i="1"/>
  <c r="H65" i="6" s="1"/>
  <c r="J66" i="1"/>
  <c r="K66" i="1"/>
  <c r="B66" i="6" s="1"/>
  <c r="L66" i="1"/>
  <c r="M66" i="1"/>
  <c r="E66" i="6" s="1"/>
  <c r="N66" i="1"/>
  <c r="H66" i="6" s="1"/>
  <c r="J67" i="1"/>
  <c r="K67" i="1"/>
  <c r="B67" i="6" s="1"/>
  <c r="L67" i="1"/>
  <c r="M67" i="1"/>
  <c r="E67" i="6" s="1"/>
  <c r="N67" i="1"/>
  <c r="H67" i="6" s="1"/>
  <c r="J68" i="1"/>
  <c r="K68" i="1"/>
  <c r="B68" i="6" s="1"/>
  <c r="L68" i="1"/>
  <c r="M68" i="1"/>
  <c r="E68" i="6" s="1"/>
  <c r="N68" i="1"/>
  <c r="H68" i="6" s="1"/>
  <c r="J69" i="1"/>
  <c r="K69" i="1"/>
  <c r="B69" i="6" s="1"/>
  <c r="L69" i="1"/>
  <c r="M69" i="1"/>
  <c r="E69" i="6" s="1"/>
  <c r="N69" i="1"/>
  <c r="H69" i="6" s="1"/>
  <c r="J70" i="1"/>
  <c r="K70" i="1"/>
  <c r="B70" i="6" s="1"/>
  <c r="L70" i="1"/>
  <c r="M70" i="1"/>
  <c r="E70" i="6" s="1"/>
  <c r="N70" i="1"/>
  <c r="H70" i="6" s="1"/>
  <c r="J71" i="1"/>
  <c r="K71" i="1"/>
  <c r="B71" i="6" s="1"/>
  <c r="L71" i="1"/>
  <c r="M71" i="1"/>
  <c r="E71" i="6" s="1"/>
  <c r="N71" i="1"/>
  <c r="H71" i="6" s="1"/>
  <c r="J72" i="1"/>
  <c r="K72" i="1"/>
  <c r="B72" i="6" s="1"/>
  <c r="L72" i="1"/>
  <c r="M72" i="1"/>
  <c r="E72" i="6" s="1"/>
  <c r="N72" i="1"/>
  <c r="H72" i="6" s="1"/>
  <c r="J73" i="1"/>
  <c r="K73" i="1"/>
  <c r="B73" i="6" s="1"/>
  <c r="L73" i="1"/>
  <c r="M73" i="1"/>
  <c r="E73" i="6" s="1"/>
  <c r="N73" i="1"/>
  <c r="H73" i="6" s="1"/>
  <c r="J74" i="1"/>
  <c r="K74" i="1"/>
  <c r="B74" i="6" s="1"/>
  <c r="L74" i="1"/>
  <c r="M74" i="1"/>
  <c r="E74" i="6" s="1"/>
  <c r="N74" i="1"/>
  <c r="H74" i="6" s="1"/>
  <c r="J75" i="1"/>
  <c r="K75" i="1"/>
  <c r="B75" i="6" s="1"/>
  <c r="L75" i="1"/>
  <c r="M75" i="1"/>
  <c r="E75" i="6" s="1"/>
  <c r="N75" i="1"/>
  <c r="H75" i="6" s="1"/>
  <c r="J76" i="1"/>
  <c r="K76" i="1"/>
  <c r="B76" i="6" s="1"/>
  <c r="L76" i="1"/>
  <c r="M76" i="1"/>
  <c r="E76" i="6" s="1"/>
  <c r="N76" i="1"/>
  <c r="H76" i="6" s="1"/>
  <c r="J77" i="1"/>
  <c r="K77" i="1"/>
  <c r="B77" i="6" s="1"/>
  <c r="L77" i="1"/>
  <c r="M77" i="1"/>
  <c r="E77" i="6" s="1"/>
  <c r="N77" i="1"/>
  <c r="H77" i="6" s="1"/>
  <c r="J78" i="1"/>
  <c r="K78" i="1"/>
  <c r="B78" i="6" s="1"/>
  <c r="L78" i="1"/>
  <c r="M78" i="1"/>
  <c r="E78" i="6" s="1"/>
  <c r="N78" i="1"/>
  <c r="H78" i="6" s="1"/>
  <c r="J79" i="1"/>
  <c r="K79" i="1"/>
  <c r="B79" i="6" s="1"/>
  <c r="L79" i="1"/>
  <c r="M79" i="1"/>
  <c r="E79" i="6" s="1"/>
  <c r="N79" i="1"/>
  <c r="H79" i="6" s="1"/>
  <c r="J80" i="1"/>
  <c r="K80" i="1"/>
  <c r="B80" i="6" s="1"/>
  <c r="L80" i="1"/>
  <c r="M80" i="1"/>
  <c r="E80" i="6" s="1"/>
  <c r="N80" i="1"/>
  <c r="H80" i="6" s="1"/>
  <c r="J81" i="1"/>
  <c r="K81" i="1"/>
  <c r="B81" i="6" s="1"/>
  <c r="L81" i="1"/>
  <c r="M81" i="1"/>
  <c r="E81" i="6" s="1"/>
  <c r="N81" i="1"/>
  <c r="H81" i="6" s="1"/>
  <c r="J82" i="1"/>
  <c r="K82" i="1"/>
  <c r="B82" i="6" s="1"/>
  <c r="L82" i="1"/>
  <c r="M82" i="1"/>
  <c r="E82" i="6" s="1"/>
  <c r="N82" i="1"/>
  <c r="H82" i="6" s="1"/>
  <c r="J83" i="1"/>
  <c r="K83" i="1"/>
  <c r="B83" i="6" s="1"/>
  <c r="L83" i="1"/>
  <c r="M83" i="1"/>
  <c r="E83" i="6" s="1"/>
  <c r="N83" i="1"/>
  <c r="H83" i="6" s="1"/>
  <c r="J84" i="1"/>
  <c r="K84" i="1"/>
  <c r="B84" i="6" s="1"/>
  <c r="L84" i="1"/>
  <c r="M84" i="1"/>
  <c r="E84" i="6" s="1"/>
  <c r="N84" i="1"/>
  <c r="H84" i="6" s="1"/>
  <c r="J85" i="1"/>
  <c r="K85" i="1"/>
  <c r="B85" i="6" s="1"/>
  <c r="L85" i="1"/>
  <c r="M85" i="1"/>
  <c r="E85" i="6" s="1"/>
  <c r="N85" i="1"/>
  <c r="H85" i="6" s="1"/>
  <c r="J86" i="1"/>
  <c r="K86" i="1"/>
  <c r="B86" i="6" s="1"/>
  <c r="L86" i="1"/>
  <c r="M86" i="1"/>
  <c r="E86" i="6" s="1"/>
  <c r="N86" i="1"/>
  <c r="H86" i="6" s="1"/>
  <c r="K3" i="1"/>
  <c r="B3" i="6" s="1"/>
  <c r="L3" i="1"/>
  <c r="M3" i="1"/>
  <c r="E3" i="6" s="1"/>
  <c r="N3" i="1"/>
  <c r="H3" i="6" s="1"/>
  <c r="J3" i="1"/>
  <c r="F86" i="6" l="1"/>
  <c r="I86" i="6" s="1"/>
  <c r="C86" i="6"/>
  <c r="F82" i="6"/>
  <c r="I82" i="6" s="1"/>
  <c r="C82" i="6"/>
  <c r="F78" i="6"/>
  <c r="I78" i="6" s="1"/>
  <c r="C78" i="6"/>
  <c r="F74" i="6"/>
  <c r="I74" i="6" s="1"/>
  <c r="C74" i="6"/>
  <c r="F70" i="6"/>
  <c r="I70" i="6" s="1"/>
  <c r="C70" i="6"/>
  <c r="F62" i="6"/>
  <c r="I62" i="6" s="1"/>
  <c r="C62" i="6"/>
  <c r="F54" i="6"/>
  <c r="I54" i="6" s="1"/>
  <c r="C54" i="6"/>
  <c r="F50" i="6"/>
  <c r="I50" i="6" s="1"/>
  <c r="C50" i="6"/>
  <c r="F42" i="6"/>
  <c r="I42" i="6" s="1"/>
  <c r="C42" i="6"/>
  <c r="F38" i="6"/>
  <c r="I38" i="6" s="1"/>
  <c r="C38" i="6"/>
  <c r="F6" i="6"/>
  <c r="I6" i="6" s="1"/>
  <c r="C6" i="6"/>
  <c r="F81" i="6"/>
  <c r="I81" i="6" s="1"/>
  <c r="C81" i="6"/>
  <c r="F73" i="6"/>
  <c r="I73" i="6" s="1"/>
  <c r="C73" i="6"/>
  <c r="F57" i="6"/>
  <c r="I57" i="6" s="1"/>
  <c r="C57" i="6"/>
  <c r="F49" i="6"/>
  <c r="I49" i="6" s="1"/>
  <c r="C49" i="6"/>
  <c r="F45" i="6"/>
  <c r="I45" i="6" s="1"/>
  <c r="C45" i="6"/>
  <c r="F37" i="6"/>
  <c r="I37" i="6" s="1"/>
  <c r="C37" i="6"/>
  <c r="F29" i="6"/>
  <c r="I29" i="6" s="1"/>
  <c r="C29" i="6"/>
  <c r="F25" i="6"/>
  <c r="I25" i="6" s="1"/>
  <c r="C25" i="6"/>
  <c r="F21" i="6"/>
  <c r="I21" i="6" s="1"/>
  <c r="C21" i="6"/>
  <c r="F17" i="6"/>
  <c r="I17" i="6" s="1"/>
  <c r="C17" i="6"/>
  <c r="F13" i="6"/>
  <c r="I13" i="6" s="1"/>
  <c r="C13" i="6"/>
  <c r="F80" i="6"/>
  <c r="I80" i="6" s="1"/>
  <c r="C80" i="6"/>
  <c r="F68" i="6"/>
  <c r="I68" i="6" s="1"/>
  <c r="C68" i="6"/>
  <c r="F64" i="6"/>
  <c r="I64" i="6" s="1"/>
  <c r="C64" i="6"/>
  <c r="F60" i="6"/>
  <c r="I60" i="6" s="1"/>
  <c r="C60" i="6"/>
  <c r="F56" i="6"/>
  <c r="I56" i="6" s="1"/>
  <c r="C56" i="6"/>
  <c r="F66" i="6"/>
  <c r="I66" i="6" s="1"/>
  <c r="C66" i="6"/>
  <c r="F58" i="6"/>
  <c r="I58" i="6" s="1"/>
  <c r="C58" i="6"/>
  <c r="F46" i="6"/>
  <c r="I46" i="6" s="1"/>
  <c r="C46" i="6"/>
  <c r="F34" i="6"/>
  <c r="I34" i="6" s="1"/>
  <c r="C34" i="6"/>
  <c r="F30" i="6"/>
  <c r="I30" i="6" s="1"/>
  <c r="C30" i="6"/>
  <c r="F26" i="6"/>
  <c r="I26" i="6" s="1"/>
  <c r="C26" i="6"/>
  <c r="F22" i="6"/>
  <c r="I22" i="6" s="1"/>
  <c r="C22" i="6"/>
  <c r="F18" i="6"/>
  <c r="I18" i="6" s="1"/>
  <c r="C18" i="6"/>
  <c r="F14" i="6"/>
  <c r="I14" i="6" s="1"/>
  <c r="C14" i="6"/>
  <c r="F10" i="6"/>
  <c r="I10" i="6" s="1"/>
  <c r="C10" i="6"/>
  <c r="F85" i="6"/>
  <c r="I85" i="6" s="1"/>
  <c r="C85" i="6"/>
  <c r="F77" i="6"/>
  <c r="I77" i="6" s="1"/>
  <c r="C77" i="6"/>
  <c r="F69" i="6"/>
  <c r="I69" i="6" s="1"/>
  <c r="C69" i="6"/>
  <c r="F65" i="6"/>
  <c r="I65" i="6" s="1"/>
  <c r="C65" i="6"/>
  <c r="F61" i="6"/>
  <c r="I61" i="6" s="1"/>
  <c r="C61" i="6"/>
  <c r="F53" i="6"/>
  <c r="I53" i="6" s="1"/>
  <c r="C53" i="6"/>
  <c r="F41" i="6"/>
  <c r="I41" i="6" s="1"/>
  <c r="C41" i="6"/>
  <c r="F33" i="6"/>
  <c r="I33" i="6" s="1"/>
  <c r="C33" i="6"/>
  <c r="F9" i="6"/>
  <c r="I9" i="6" s="1"/>
  <c r="C9" i="6"/>
  <c r="F5" i="6"/>
  <c r="I5" i="6" s="1"/>
  <c r="C5" i="6"/>
  <c r="F84" i="6"/>
  <c r="I84" i="6" s="1"/>
  <c r="C84" i="6"/>
  <c r="F76" i="6"/>
  <c r="I76" i="6" s="1"/>
  <c r="C76" i="6"/>
  <c r="F72" i="6"/>
  <c r="I72" i="6" s="1"/>
  <c r="C72" i="6"/>
  <c r="F52" i="6"/>
  <c r="I52" i="6" s="1"/>
  <c r="C52" i="6"/>
  <c r="F48" i="6"/>
  <c r="I48" i="6" s="1"/>
  <c r="C48" i="6"/>
  <c r="F44" i="6"/>
  <c r="I44" i="6" s="1"/>
  <c r="C44" i="6"/>
  <c r="F40" i="6"/>
  <c r="I40" i="6" s="1"/>
  <c r="C40" i="6"/>
  <c r="F36" i="6"/>
  <c r="I36" i="6" s="1"/>
  <c r="C36" i="6"/>
  <c r="F32" i="6"/>
  <c r="I32" i="6" s="1"/>
  <c r="C32" i="6"/>
  <c r="F28" i="6"/>
  <c r="I28" i="6" s="1"/>
  <c r="C28" i="6"/>
  <c r="F24" i="6"/>
  <c r="I24" i="6" s="1"/>
  <c r="C24" i="6"/>
  <c r="F20" i="6"/>
  <c r="I20" i="6" s="1"/>
  <c r="C20" i="6"/>
  <c r="F16" i="6"/>
  <c r="I16" i="6" s="1"/>
  <c r="C16" i="6"/>
  <c r="F12" i="6"/>
  <c r="I12" i="6" s="1"/>
  <c r="C12" i="6"/>
  <c r="F8" i="6"/>
  <c r="I8" i="6" s="1"/>
  <c r="C8" i="6"/>
  <c r="F4" i="6"/>
  <c r="I4" i="6" s="1"/>
  <c r="C4" i="6"/>
  <c r="F3" i="6"/>
  <c r="I3" i="6" s="1"/>
  <c r="C3" i="6"/>
  <c r="F83" i="6"/>
  <c r="I83" i="6" s="1"/>
  <c r="C83" i="6"/>
  <c r="F79" i="6"/>
  <c r="I79" i="6" s="1"/>
  <c r="C79" i="6"/>
  <c r="F75" i="6"/>
  <c r="I75" i="6" s="1"/>
  <c r="C75" i="6"/>
  <c r="F71" i="6"/>
  <c r="I71" i="6" s="1"/>
  <c r="C71" i="6"/>
  <c r="F67" i="6"/>
  <c r="I67" i="6" s="1"/>
  <c r="C67" i="6"/>
  <c r="F63" i="6"/>
  <c r="I63" i="6" s="1"/>
  <c r="C63" i="6"/>
  <c r="F59" i="6"/>
  <c r="I59" i="6" s="1"/>
  <c r="C59" i="6"/>
  <c r="F55" i="6"/>
  <c r="I55" i="6" s="1"/>
  <c r="C55" i="6"/>
  <c r="F51" i="6"/>
  <c r="I51" i="6" s="1"/>
  <c r="C51" i="6"/>
  <c r="F47" i="6"/>
  <c r="I47" i="6" s="1"/>
  <c r="C47" i="6"/>
  <c r="F43" i="6"/>
  <c r="I43" i="6" s="1"/>
  <c r="C43" i="6"/>
  <c r="F39" i="6"/>
  <c r="I39" i="6" s="1"/>
  <c r="C39" i="6"/>
  <c r="F35" i="6"/>
  <c r="I35" i="6" s="1"/>
  <c r="C35" i="6"/>
  <c r="F31" i="6"/>
  <c r="I31" i="6" s="1"/>
  <c r="C31" i="6"/>
  <c r="F27" i="6"/>
  <c r="I27" i="6" s="1"/>
  <c r="C27" i="6"/>
  <c r="F23" i="6"/>
  <c r="I23" i="6" s="1"/>
  <c r="C23" i="6"/>
  <c r="F19" i="6"/>
  <c r="I19" i="6" s="1"/>
  <c r="C19" i="6"/>
  <c r="F15" i="6"/>
  <c r="I15" i="6" s="1"/>
  <c r="C15" i="6"/>
  <c r="F11" i="6"/>
  <c r="I11" i="6" s="1"/>
  <c r="C11" i="6"/>
  <c r="F7" i="6"/>
  <c r="I7" i="6" s="1"/>
  <c r="C7" i="6"/>
  <c r="J88" i="1"/>
  <c r="J90" i="1" s="1"/>
  <c r="K88" i="1"/>
  <c r="K90" i="1" s="1"/>
  <c r="N88" i="1"/>
  <c r="N90" i="1" s="1"/>
  <c r="J7" i="7" s="1"/>
  <c r="M87" i="1"/>
  <c r="M89" i="1" s="1"/>
  <c r="L88" i="1"/>
  <c r="L90" i="1" s="1"/>
  <c r="M88" i="1"/>
  <c r="M90" i="1" s="1"/>
  <c r="C7" i="7" s="1"/>
  <c r="L87" i="1"/>
  <c r="L89" i="1" s="1"/>
  <c r="J87" i="1"/>
  <c r="J89" i="1" s="1"/>
  <c r="K87" i="1"/>
  <c r="K89" i="1" s="1"/>
  <c r="L4" i="6" s="1"/>
  <c r="N87" i="1"/>
  <c r="N89" i="1" s="1"/>
  <c r="L37" i="7"/>
  <c r="K37" i="7"/>
  <c r="B41" i="7"/>
  <c r="E37" i="7"/>
  <c r="D37" i="7"/>
  <c r="B12" i="7" l="1"/>
  <c r="B20" i="7"/>
  <c r="B28" i="7"/>
  <c r="B23" i="7"/>
  <c r="B13" i="7"/>
  <c r="B29" i="7"/>
  <c r="B14" i="7"/>
  <c r="B22" i="7"/>
  <c r="B11" i="7"/>
  <c r="B27" i="7"/>
  <c r="B17" i="7"/>
  <c r="B24" i="7"/>
  <c r="B10" i="7"/>
  <c r="B26" i="7"/>
  <c r="B9" i="7"/>
  <c r="B16" i="7"/>
  <c r="B15" i="7"/>
  <c r="B21" i="7"/>
  <c r="B18" i="7"/>
  <c r="B19" i="7"/>
  <c r="B4" i="8" s="1"/>
  <c r="B25" i="7"/>
  <c r="I7" i="7"/>
  <c r="I6" i="7"/>
  <c r="H10" i="8" s="1"/>
  <c r="I10" i="8" s="1"/>
  <c r="C6" i="7"/>
  <c r="M4" i="6"/>
  <c r="J6" i="7"/>
  <c r="N4" i="6"/>
  <c r="I14" i="7"/>
  <c r="I28" i="7"/>
  <c r="I16" i="7"/>
  <c r="I24" i="7" l="1"/>
  <c r="I9" i="7"/>
  <c r="I19" i="7"/>
  <c r="G4" i="8" s="1"/>
  <c r="I26" i="7"/>
  <c r="I21" i="7"/>
  <c r="I22" i="7"/>
  <c r="I11" i="7"/>
  <c r="E41" i="7"/>
  <c r="C17" i="7"/>
  <c r="C14" i="7"/>
  <c r="C22" i="7"/>
  <c r="C9" i="7"/>
  <c r="C25" i="7"/>
  <c r="C10" i="7"/>
  <c r="C23" i="7"/>
  <c r="C16" i="7"/>
  <c r="C24" i="7"/>
  <c r="C13" i="7"/>
  <c r="C29" i="7"/>
  <c r="C27" i="7"/>
  <c r="C26" i="7"/>
  <c r="C12" i="7"/>
  <c r="C28" i="7"/>
  <c r="C11" i="7"/>
  <c r="C18" i="7"/>
  <c r="C19" i="7"/>
  <c r="C4" i="8" s="1"/>
  <c r="C15" i="7"/>
  <c r="C20" i="7"/>
  <c r="C21" i="7"/>
  <c r="I27" i="7"/>
  <c r="I25" i="7"/>
  <c r="I18" i="7"/>
  <c r="I15" i="7"/>
  <c r="I29" i="7"/>
  <c r="I13" i="7"/>
  <c r="L41" i="7"/>
  <c r="J27" i="7"/>
  <c r="J25" i="7"/>
  <c r="J20" i="7"/>
  <c r="J15" i="7"/>
  <c r="J21" i="7"/>
  <c r="J18" i="7"/>
  <c r="J11" i="7"/>
  <c r="J28" i="7"/>
  <c r="J12" i="7"/>
  <c r="I34" i="7"/>
  <c r="J26" i="7"/>
  <c r="J24" i="7"/>
  <c r="J9" i="7"/>
  <c r="J29" i="7"/>
  <c r="J19" i="7"/>
  <c r="H4" i="8" s="1"/>
  <c r="J17" i="7"/>
  <c r="J23" i="7"/>
  <c r="J14" i="7"/>
  <c r="J22" i="7"/>
  <c r="J16" i="7"/>
  <c r="J13" i="7"/>
  <c r="D41" i="7"/>
  <c r="B43" i="7" s="1"/>
  <c r="I10" i="7"/>
  <c r="I12" i="7"/>
  <c r="I23" i="7"/>
  <c r="I17" i="7"/>
  <c r="I20" i="7"/>
  <c r="J10" i="7"/>
  <c r="K41" i="7" l="1"/>
  <c r="I43" i="7" l="1"/>
  <c r="H9" i="8" s="1"/>
  <c r="I9" i="8" s="1"/>
  <c r="C9" i="8"/>
  <c r="D9" i="8" s="1"/>
  <c r="B44" i="7"/>
</calcChain>
</file>

<file path=xl/sharedStrings.xml><?xml version="1.0" encoding="utf-8"?>
<sst xmlns="http://schemas.openxmlformats.org/spreadsheetml/2006/main" count="260" uniqueCount="91">
  <si>
    <t>Date</t>
  </si>
  <si>
    <t>S&amp;P 500</t>
  </si>
  <si>
    <t>Nasdaq</t>
  </si>
  <si>
    <t>Return</t>
  </si>
  <si>
    <t>return</t>
  </si>
  <si>
    <t>Average</t>
  </si>
  <si>
    <t>S.D.</t>
  </si>
  <si>
    <t>Annual return</t>
  </si>
  <si>
    <t>Annual S.D.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</si>
  <si>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</si>
  <si>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</si>
  <si>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</si>
  <si>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</si>
  <si>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</si>
  <si>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</si>
  <si>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</si>
  <si>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</si>
  <si>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</si>
  <si>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</si>
  <si>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</si>
  <si>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</si>
  <si>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</si>
  <si>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</si>
  <si>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</si>
  <si>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</si>
  <si>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</si>
  <si>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</si>
  <si>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</si>
  <si>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</si>
  <si>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</si>
  <si>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</si>
  <si>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</si>
  <si>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Intercept</t>
  </si>
  <si>
    <t>S&amp;P500</t>
  </si>
  <si>
    <t>Similar to Table 5</t>
  </si>
  <si>
    <t xml:space="preserve">Two graphs </t>
  </si>
  <si>
    <t>Inputs of Table 5</t>
  </si>
  <si>
    <t>Inputs of Table 6</t>
  </si>
  <si>
    <t>Inputs of Table 7</t>
  </si>
  <si>
    <t>Jensen's alpha</t>
  </si>
  <si>
    <t>Expected return</t>
  </si>
  <si>
    <t>Portfolio 1</t>
  </si>
  <si>
    <t>Risk free rate</t>
  </si>
  <si>
    <t>Correlation</t>
  </si>
  <si>
    <t>Optimal portfolio</t>
  </si>
  <si>
    <t>Portfolio 2</t>
  </si>
  <si>
    <t>Sharpe ratio</t>
  </si>
  <si>
    <t>Discussion of A level</t>
  </si>
  <si>
    <t>A</t>
  </si>
  <si>
    <t>y</t>
  </si>
  <si>
    <t>1-y</t>
  </si>
  <si>
    <t>CP return</t>
  </si>
  <si>
    <t>CP S.D.</t>
  </si>
  <si>
    <t xml:space="preserve">Optimal </t>
  </si>
  <si>
    <t>Two graphs</t>
  </si>
  <si>
    <t>Weight 1</t>
  </si>
  <si>
    <t>Weight 2</t>
  </si>
  <si>
    <t>mean</t>
  </si>
  <si>
    <t>Sharpe</t>
  </si>
  <si>
    <t>Beta</t>
  </si>
  <si>
    <t>Complete Portfolio with chosen optimal risky portfolio</t>
  </si>
  <si>
    <t>Apple Inc.</t>
  </si>
  <si>
    <t>Microsoft Corporation (MSFT)</t>
  </si>
  <si>
    <t>Alphabet Inc. (GOOG)</t>
  </si>
  <si>
    <t>Index</t>
  </si>
  <si>
    <t>Price</t>
  </si>
  <si>
    <t>MSFT</t>
  </si>
  <si>
    <t>GOOG</t>
  </si>
  <si>
    <t>MSF</t>
  </si>
  <si>
    <t>Sharpe ratio of MSF</t>
  </si>
  <si>
    <t>Sharpe ratio of GOOG</t>
  </si>
  <si>
    <t>CAPITAL ALLOCATION DECISION</t>
  </si>
  <si>
    <t>T-Bill</t>
  </si>
  <si>
    <t>Optimal Risky Portfolio</t>
  </si>
  <si>
    <t>Capital Allocation</t>
  </si>
  <si>
    <t>Weight</t>
  </si>
  <si>
    <t>Standard Deviation</t>
  </si>
  <si>
    <t>Mean</t>
  </si>
  <si>
    <t>FINAL PORTFOLIO</t>
  </si>
  <si>
    <t>Dollar Investment</t>
  </si>
  <si>
    <t>Total investment</t>
  </si>
  <si>
    <t>Average return on S&amp;P 500</t>
  </si>
  <si>
    <t xml:space="preserve">Expected return on the market portfolio </t>
  </si>
  <si>
    <t>β</t>
  </si>
  <si>
    <t xml:space="preserve"> E(r)</t>
    <phoneticPr fontId="6" type="noConversion"/>
  </si>
  <si>
    <t xml:space="preserve">T-bill </t>
  </si>
  <si>
    <t>Risk-free Rate</t>
  </si>
  <si>
    <t>Apple Inc</t>
  </si>
  <si>
    <t>α</t>
  </si>
  <si>
    <t xml:space="preserve">Optimal risky portfolio </t>
  </si>
  <si>
    <t xml:space="preserve"> E(r)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</si>
</sst>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00%"/>
  </numFmts>
  <fonts count="1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i/>
      <sz val="11"/>
      <color theme="1"/>
      <name val="Calibri"/>
      <family val="2"/>
      <scheme val="minor"/>
    </font>
    <font>
      <b/>
      <sz val="10"/>
      <name val="Arial"/>
      <family val="2"/>
      <charset val="161"/>
    </font>
    <font>
      <b/>
      <sz val="11"/>
      <color rgb="FF3F3F3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</patternFill>
    </fill>
    <fill>
      <patternFill patternType="solid">
        <fgColor theme="6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4" borderId="14" applyNumberFormat="0" applyAlignment="0" applyProtection="0"/>
    <xf numFmtId="0" fontId="10" fillId="5" borderId="0" applyNumberFormat="0" applyBorder="0" applyAlignment="0" applyProtection="0"/>
  </cellStyleXfs>
  <cellXfs count="63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43" fontId="0" fillId="0" borderId="0" xfId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left"/>
    </xf>
    <xf numFmtId="43" fontId="5" fillId="0" borderId="0" xfId="1" applyFont="1" applyAlignment="1">
      <alignment horizontal="center"/>
    </xf>
    <xf numFmtId="43" fontId="5" fillId="0" borderId="0" xfId="1" applyFont="1"/>
    <xf numFmtId="0" fontId="6" fillId="2" borderId="0" xfId="0" applyFont="1" applyFill="1"/>
    <xf numFmtId="0" fontId="6" fillId="0" borderId="0" xfId="0" applyFont="1" applyFill="1"/>
    <xf numFmtId="0" fontId="6" fillId="2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Alignment="1">
      <alignment horizontal="left"/>
    </xf>
    <xf numFmtId="10" fontId="5" fillId="0" borderId="0" xfId="2" applyNumberFormat="1" applyFont="1" applyAlignment="1">
      <alignment horizontal="center"/>
    </xf>
    <xf numFmtId="10" fontId="5" fillId="2" borderId="0" xfId="0" applyNumberFormat="1" applyFont="1" applyFill="1"/>
    <xf numFmtId="0" fontId="0" fillId="0" borderId="0" xfId="0" applyFill="1" applyBorder="1" applyAlignment="1"/>
    <xf numFmtId="0" fontId="0" fillId="0" borderId="1" xfId="0" applyFill="1" applyBorder="1" applyAlignment="1"/>
    <xf numFmtId="0" fontId="7" fillId="0" borderId="2" xfId="0" applyFont="1" applyFill="1" applyBorder="1" applyAlignment="1">
      <alignment horizontal="center"/>
    </xf>
    <xf numFmtId="14" fontId="0" fillId="0" borderId="0" xfId="0" applyNumberFormat="1"/>
    <xf numFmtId="10" fontId="0" fillId="0" borderId="0" xfId="0" applyNumberFormat="1"/>
    <xf numFmtId="0" fontId="2" fillId="0" borderId="0" xfId="0" applyFont="1"/>
    <xf numFmtId="10" fontId="5" fillId="2" borderId="0" xfId="2" applyNumberFormat="1" applyFont="1" applyFill="1"/>
    <xf numFmtId="10" fontId="0" fillId="0" borderId="0" xfId="2" applyNumberFormat="1" applyFont="1"/>
    <xf numFmtId="0" fontId="7" fillId="0" borderId="2" xfId="0" applyFont="1" applyFill="1" applyBorder="1" applyAlignment="1">
      <alignment horizontal="centerContinuous"/>
    </xf>
    <xf numFmtId="9" fontId="0" fillId="0" borderId="0" xfId="0" applyNumberFormat="1" applyFill="1"/>
    <xf numFmtId="43" fontId="0" fillId="0" borderId="0" xfId="0" applyNumberFormat="1"/>
    <xf numFmtId="43" fontId="0" fillId="2" borderId="0" xfId="0" applyNumberFormat="1" applyFill="1"/>
    <xf numFmtId="10" fontId="0" fillId="0" borderId="0" xfId="2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10" fontId="0" fillId="2" borderId="0" xfId="0" applyNumberFormat="1" applyFill="1" applyAlignment="1">
      <alignment horizontal="center"/>
    </xf>
    <xf numFmtId="43" fontId="0" fillId="0" borderId="0" xfId="1" applyFont="1" applyAlignment="1">
      <alignment horizontal="center"/>
    </xf>
    <xf numFmtId="43" fontId="0" fillId="0" borderId="0" xfId="0" applyNumberFormat="1" applyAlignment="1">
      <alignment horizontal="center"/>
    </xf>
    <xf numFmtId="0" fontId="0" fillId="3" borderId="3" xfId="0" applyFill="1" applyBorder="1"/>
    <xf numFmtId="0" fontId="8" fillId="3" borderId="4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/>
    <xf numFmtId="9" fontId="0" fillId="0" borderId="8" xfId="0" applyNumberFormat="1" applyBorder="1"/>
    <xf numFmtId="0" fontId="0" fillId="0" borderId="9" xfId="0" applyBorder="1"/>
    <xf numFmtId="0" fontId="8" fillId="3" borderId="10" xfId="0" applyFont="1" applyFill="1" applyBorder="1"/>
    <xf numFmtId="10" fontId="0" fillId="0" borderId="0" xfId="0" applyNumberFormat="1" applyBorder="1"/>
    <xf numFmtId="10" fontId="0" fillId="0" borderId="11" xfId="0" applyNumberFormat="1" applyBorder="1"/>
    <xf numFmtId="0" fontId="0" fillId="3" borderId="13" xfId="0" applyFill="1" applyBorder="1"/>
    <xf numFmtId="0" fontId="8" fillId="3" borderId="12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/>
    <xf numFmtId="9" fontId="0" fillId="0" borderId="0" xfId="0" applyNumberFormat="1"/>
    <xf numFmtId="2" fontId="0" fillId="0" borderId="0" xfId="0" applyNumberFormat="1"/>
    <xf numFmtId="3" fontId="0" fillId="0" borderId="0" xfId="0" applyNumberFormat="1"/>
    <xf numFmtId="0" fontId="11" fillId="5" borderId="6" xfId="4" applyFont="1" applyBorder="1"/>
    <xf numFmtId="0" fontId="9" fillId="4" borderId="0" xfId="3" applyBorder="1"/>
    <xf numFmtId="14" fontId="11" fillId="5" borderId="6" xfId="4" applyNumberFormat="1" applyFont="1" applyBorder="1"/>
    <xf numFmtId="164" fontId="0" fillId="0" borderId="0" xfId="0" applyNumberFormat="1"/>
    <xf numFmtId="2" fontId="0" fillId="0" borderId="0" xfId="2" applyNumberFormat="1" applyFont="1"/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</cellXfs>
  <cellStyles count="5">
    <cellStyle name="Accent3" xfId="4" builtinId="37"/>
    <cellStyle name="Comma" xfId="1" builtinId="3"/>
    <cellStyle name="Normal" xfId="0" builtinId="0"/>
    <cellStyle name="Output" xfId="3" builtinId="2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 &amp; P 500 and Apple Inc. Returns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'Tables 1-3'!$J$1</c:f>
              <c:strCache>
                <c:ptCount val="1"/>
                <c:pt idx="0">
                  <c:v>S&amp;P 500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'Tables 1-3'!$I$3:$I$86</c:f>
              <c:numCache>
                <c:formatCode>m/d/yyyy</c:formatCode>
                <c:ptCount val="84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</c:numCache>
            </c:numRef>
          </c:cat>
          <c:val>
            <c:numRef>
              <c:f>'Tables 1-3'!$J$3:$J$86</c:f>
              <c:numCache>
                <c:formatCode>0.00%</c:formatCode>
                <c:ptCount val="84"/>
                <c:pt idx="0">
                  <c:v>1.2597574126154365E-2</c:v>
                </c:pt>
                <c:pt idx="1">
                  <c:v>1.9763369680148246E-2</c:v>
                </c:pt>
                <c:pt idx="2">
                  <c:v>2.4236153696477025E-2</c:v>
                </c:pt>
                <c:pt idx="3">
                  <c:v>-1.9789409878227415E-2</c:v>
                </c:pt>
                <c:pt idx="4">
                  <c:v>2.8467170173434031E-3</c:v>
                </c:pt>
                <c:pt idx="5">
                  <c:v>7.068230463864511E-3</c:v>
                </c:pt>
                <c:pt idx="6">
                  <c:v>5.0428096519578469E-2</c:v>
                </c:pt>
                <c:pt idx="7">
                  <c:v>1.1060649195259176E-2</c:v>
                </c:pt>
                <c:pt idx="8">
                  <c:v>3.5987723516956116E-2</c:v>
                </c:pt>
                <c:pt idx="9">
                  <c:v>1.8085767859252311E-2</c:v>
                </c:pt>
                <c:pt idx="10">
                  <c:v>2.0762811721046104E-2</c:v>
                </c:pt>
                <c:pt idx="11">
                  <c:v>-1.4999301636062778E-2</c:v>
                </c:pt>
                <c:pt idx="12">
                  <c:v>4.9462079815224991E-2</c:v>
                </c:pt>
                <c:pt idx="13">
                  <c:v>-3.1298019033866864E-2</c:v>
                </c:pt>
                <c:pt idx="14">
                  <c:v>2.9749523177239112E-2</c:v>
                </c:pt>
                <c:pt idx="15">
                  <c:v>4.4595752618006079E-2</c:v>
                </c:pt>
                <c:pt idx="16">
                  <c:v>2.8049471635186451E-2</c:v>
                </c:pt>
                <c:pt idx="17">
                  <c:v>2.356279155049279E-2</c:v>
                </c:pt>
                <c:pt idx="18">
                  <c:v>-3.5582905675162646E-2</c:v>
                </c:pt>
                <c:pt idx="19">
                  <c:v>4.3117029976595278E-2</c:v>
                </c:pt>
                <c:pt idx="20">
                  <c:v>6.9321656079357474E-3</c:v>
                </c:pt>
                <c:pt idx="21">
                  <c:v>6.2007889650528281E-3</c:v>
                </c:pt>
                <c:pt idx="22">
                  <c:v>2.1030280012996005E-2</c:v>
                </c:pt>
                <c:pt idx="23">
                  <c:v>1.9058331658920569E-2</c:v>
                </c:pt>
                <c:pt idx="24">
                  <c:v>-1.5079830581919862E-2</c:v>
                </c:pt>
                <c:pt idx="25">
                  <c:v>3.7655295489735119E-2</c:v>
                </c:pt>
                <c:pt idx="26">
                  <c:v>-1.5513837223063764E-2</c:v>
                </c:pt>
                <c:pt idx="27">
                  <c:v>2.3201460786772321E-2</c:v>
                </c:pt>
                <c:pt idx="28">
                  <c:v>2.4533588760364822E-2</c:v>
                </c:pt>
                <c:pt idx="29">
                  <c:v>-4.1885878779204244E-3</c:v>
                </c:pt>
                <c:pt idx="30">
                  <c:v>-3.1040805790470194E-2</c:v>
                </c:pt>
                <c:pt idx="31">
                  <c:v>5.4892511014553946E-2</c:v>
                </c:pt>
                <c:pt idx="32">
                  <c:v>-1.739610691375626E-2</c:v>
                </c:pt>
                <c:pt idx="33">
                  <c:v>8.5208197301247512E-3</c:v>
                </c:pt>
                <c:pt idx="34">
                  <c:v>1.0491382393316817E-2</c:v>
                </c:pt>
                <c:pt idx="35">
                  <c:v>-2.1011672375900514E-2</c:v>
                </c:pt>
                <c:pt idx="36">
                  <c:v>1.9742029696721453E-2</c:v>
                </c:pt>
                <c:pt idx="37">
                  <c:v>-6.2580818167202845E-2</c:v>
                </c:pt>
                <c:pt idx="38">
                  <c:v>-2.6442831573227132E-2</c:v>
                </c:pt>
                <c:pt idx="39">
                  <c:v>8.2983117760394132E-2</c:v>
                </c:pt>
                <c:pt idx="40">
                  <c:v>5.0486926072412786E-4</c:v>
                </c:pt>
                <c:pt idx="41">
                  <c:v>-1.7530185176314439E-2</c:v>
                </c:pt>
                <c:pt idx="42">
                  <c:v>-5.073532197294639E-2</c:v>
                </c:pt>
                <c:pt idx="43">
                  <c:v>-4.1283604302990717E-3</c:v>
                </c:pt>
                <c:pt idx="44">
                  <c:v>6.5991114577365062E-2</c:v>
                </c:pt>
                <c:pt idx="45">
                  <c:v>2.6993984808731941E-3</c:v>
                </c:pt>
                <c:pt idx="46">
                  <c:v>1.5324602357572603E-2</c:v>
                </c:pt>
                <c:pt idx="47">
                  <c:v>9.1092112097812539E-4</c:v>
                </c:pt>
                <c:pt idx="48">
                  <c:v>3.5609801125254359E-2</c:v>
                </c:pt>
                <c:pt idx="49">
                  <c:v>-1.2192431360480427E-3</c:v>
                </c:pt>
                <c:pt idx="50">
                  <c:v>-1.2344508443253854E-3</c:v>
                </c:pt>
                <c:pt idx="51">
                  <c:v>-1.9425679279557517E-2</c:v>
                </c:pt>
                <c:pt idx="52">
                  <c:v>3.4174522187570444E-2</c:v>
                </c:pt>
                <c:pt idx="53">
                  <c:v>1.8200762196895148E-2</c:v>
                </c:pt>
                <c:pt idx="54">
                  <c:v>1.7884358171464498E-2</c:v>
                </c:pt>
                <c:pt idx="55">
                  <c:v>3.7198160337279074E-2</c:v>
                </c:pt>
                <c:pt idx="56">
                  <c:v>-3.8919718808450021E-4</c:v>
                </c:pt>
                <c:pt idx="57">
                  <c:v>9.0912085493182193E-3</c:v>
                </c:pt>
                <c:pt idx="58">
                  <c:v>1.157625139134133E-2</c:v>
                </c:pt>
                <c:pt idx="59">
                  <c:v>4.8137750908554544E-3</c:v>
                </c:pt>
                <c:pt idx="60">
                  <c:v>1.9348826118030571E-2</c:v>
                </c:pt>
                <c:pt idx="61">
                  <c:v>5.4643281108557318E-4</c:v>
                </c:pt>
                <c:pt idx="62">
                  <c:v>1.9302978533243698E-2</c:v>
                </c:pt>
                <c:pt idx="63">
                  <c:v>2.218813533034969E-2</c:v>
                </c:pt>
                <c:pt idx="64">
                  <c:v>3.7200430103365711E-3</c:v>
                </c:pt>
                <c:pt idx="65">
                  <c:v>3.4342557364422932E-2</c:v>
                </c:pt>
                <c:pt idx="66">
                  <c:v>5.6178704444133087E-2</c:v>
                </c:pt>
                <c:pt idx="67">
                  <c:v>-3.8947372061896912E-2</c:v>
                </c:pt>
                <c:pt idx="68">
                  <c:v>-2.6884498624825115E-2</c:v>
                </c:pt>
                <c:pt idx="69">
                  <c:v>2.718775131643536E-3</c:v>
                </c:pt>
                <c:pt idx="70">
                  <c:v>2.1608341965291933E-2</c:v>
                </c:pt>
                <c:pt idx="71">
                  <c:v>4.8424360241865472E-3</c:v>
                </c:pt>
                <c:pt idx="72">
                  <c:v>3.6021556221367268E-2</c:v>
                </c:pt>
                <c:pt idx="73">
                  <c:v>3.0263211466054596E-2</c:v>
                </c:pt>
                <c:pt idx="74">
                  <c:v>4.2942871026614426E-3</c:v>
                </c:pt>
                <c:pt idx="75">
                  <c:v>-6.9403356024429486E-2</c:v>
                </c:pt>
                <c:pt idx="76">
                  <c:v>1.7859356788848979E-2</c:v>
                </c:pt>
                <c:pt idx="77">
                  <c:v>-9.1776894596563907E-2</c:v>
                </c:pt>
                <c:pt idx="78">
                  <c:v>7.8684401655036762E-2</c:v>
                </c:pt>
                <c:pt idx="79">
                  <c:v>2.9728889126352298E-2</c:v>
                </c:pt>
                <c:pt idx="80">
                  <c:v>1.7924256211817147E-2</c:v>
                </c:pt>
                <c:pt idx="81">
                  <c:v>3.9313498395682656E-2</c:v>
                </c:pt>
                <c:pt idx="82">
                  <c:v>-6.577773118928687E-2</c:v>
                </c:pt>
                <c:pt idx="83">
                  <c:v>6.8930163925612131E-2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01-426B-9EF3-CCEBCB143F46}"/>
            </c:ext>
          </c:extLst>
        </c:ser>
        <c:ser>
          <c:idx val="1"/>
          <c:order val="1"/>
          <c:tx>
            <c:strRef>
              <c:f>'Tables 1-3'!$K$1</c:f>
              <c:strCache>
                <c:ptCount val="1"/>
                <c:pt idx="0">
                  <c:v>Apple Inc.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'Tables 1-3'!$I$3:$I$86</c:f>
              <c:numCache>
                <c:formatCode>m/d/yyyy</c:formatCode>
                <c:ptCount val="84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</c:numCache>
            </c:numRef>
          </c:cat>
          <c:val>
            <c:numRef>
              <c:f>'Tables 1-3'!$K$3:$K$86</c:f>
              <c:numCache>
                <c:formatCode>0.00%</c:formatCode>
                <c:ptCount val="84"/>
                <c:pt idx="0">
                  <c:v>4.5822087083728924E-2</c:v>
                </c:pt>
                <c:pt idx="1">
                  <c:v>8.9200517481620167E-2</c:v>
                </c:pt>
                <c:pt idx="2">
                  <c:v>7.1011052298952659E-3</c:v>
                </c:pt>
                <c:pt idx="3">
                  <c:v>-0.10759990917418283</c:v>
                </c:pt>
                <c:pt idx="4">
                  <c:v>-1.6864683361178079E-2</c:v>
                </c:pt>
                <c:pt idx="5">
                  <c:v>-8.6589985426833271E-2</c:v>
                </c:pt>
                <c:pt idx="6">
                  <c:v>-0.14408948600252358</c:v>
                </c:pt>
                <c:pt idx="7">
                  <c:v>-3.0933642078083023E-2</c:v>
                </c:pt>
                <c:pt idx="8">
                  <c:v>8.6990505190609468E-3</c:v>
                </c:pt>
                <c:pt idx="9">
                  <c:v>2.7095849361313817E-4</c:v>
                </c:pt>
                <c:pt idx="10">
                  <c:v>1.5696432561384421E-2</c:v>
                </c:pt>
                <c:pt idx="11">
                  <c:v>-0.11245719064602722</c:v>
                </c:pt>
                <c:pt idx="12">
                  <c:v>0.14122508156043923</c:v>
                </c:pt>
                <c:pt idx="13">
                  <c:v>7.6658054370037476E-2</c:v>
                </c:pt>
                <c:pt idx="14">
                  <c:v>-1.5028579323326574E-2</c:v>
                </c:pt>
                <c:pt idx="15">
                  <c:v>9.6381995522891284E-2</c:v>
                </c:pt>
                <c:pt idx="16">
                  <c:v>6.3841482326378651E-2</c:v>
                </c:pt>
                <c:pt idx="17">
                  <c:v>1.4791897688309907E-2</c:v>
                </c:pt>
                <c:pt idx="18">
                  <c:v>-0.10769692903884576</c:v>
                </c:pt>
                <c:pt idx="19">
                  <c:v>5.121868230620974E-2</c:v>
                </c:pt>
                <c:pt idx="20">
                  <c:v>2.6058076545967923E-2</c:v>
                </c:pt>
                <c:pt idx="21">
                  <c:v>9.9396688593334837E-2</c:v>
                </c:pt>
                <c:pt idx="22">
                  <c:v>7.271760140401895E-2</c:v>
                </c:pt>
                <c:pt idx="23">
                  <c:v>3.3401835595977092E-2</c:v>
                </c:pt>
                <c:pt idx="24">
                  <c:v>2.873121330173789E-2</c:v>
                </c:pt>
                <c:pt idx="25">
                  <c:v>7.2175662510217453E-2</c:v>
                </c:pt>
                <c:pt idx="26">
                  <c:v>-1.2184130683469796E-2</c:v>
                </c:pt>
                <c:pt idx="27">
                  <c:v>7.1960413681882107E-2</c:v>
                </c:pt>
                <c:pt idx="28">
                  <c:v>0.10120388937756131</c:v>
                </c:pt>
                <c:pt idx="29">
                  <c:v>-6.7866602030503542E-2</c:v>
                </c:pt>
                <c:pt idx="30">
                  <c:v>6.1424112961422139E-2</c:v>
                </c:pt>
                <c:pt idx="31">
                  <c:v>9.64493248952214E-2</c:v>
                </c:pt>
                <c:pt idx="32">
                  <c:v>-2.7548860381232054E-2</c:v>
                </c:pt>
                <c:pt idx="33">
                  <c:v>5.7865298422805633E-3</c:v>
                </c:pt>
                <c:pt idx="34">
                  <c:v>4.0990459962604309E-2</c:v>
                </c:pt>
                <c:pt idx="35">
                  <c:v>-3.3205595504689045E-2</c:v>
                </c:pt>
                <c:pt idx="36">
                  <c:v>-3.2926977942509428E-2</c:v>
                </c:pt>
                <c:pt idx="37">
                  <c:v>-6.9084803648428839E-2</c:v>
                </c:pt>
                <c:pt idx="38">
                  <c:v>-1.8780864988405255E-2</c:v>
                </c:pt>
                <c:pt idx="39">
                  <c:v>8.3408959129843696E-2</c:v>
                </c:pt>
                <c:pt idx="40">
                  <c:v>-1.0041877219942874E-2</c:v>
                </c:pt>
                <c:pt idx="41">
                  <c:v>-0.1064195878615406</c:v>
                </c:pt>
                <c:pt idx="42">
                  <c:v>-7.5242488013811171E-2</c:v>
                </c:pt>
                <c:pt idx="43">
                  <c:v>-6.6775014159282664E-3</c:v>
                </c:pt>
                <c:pt idx="44">
                  <c:v>0.13332744199617075</c:v>
                </c:pt>
                <c:pt idx="45">
                  <c:v>-0.13992114995905669</c:v>
                </c:pt>
                <c:pt idx="46">
                  <c:v>6.5287101644180057E-2</c:v>
                </c:pt>
                <c:pt idx="47">
                  <c:v>-3.6831109086687852E-2</c:v>
                </c:pt>
                <c:pt idx="48">
                  <c:v>9.0062570013171639E-2</c:v>
                </c:pt>
                <c:pt idx="49">
                  <c:v>1.8136477405373386E-2</c:v>
                </c:pt>
                <c:pt idx="50">
                  <c:v>7.1276486828709462E-2</c:v>
                </c:pt>
                <c:pt idx="51">
                  <c:v>4.334253578789804E-3</c:v>
                </c:pt>
                <c:pt idx="52">
                  <c:v>-2.6598574397699637E-2</c:v>
                </c:pt>
                <c:pt idx="53">
                  <c:v>5.3335526260981592E-2</c:v>
                </c:pt>
                <c:pt idx="54">
                  <c:v>4.7746540684911576E-2</c:v>
                </c:pt>
                <c:pt idx="55">
                  <c:v>0.12888353507704919</c:v>
                </c:pt>
                <c:pt idx="56">
                  <c:v>5.3236203619223987E-2</c:v>
                </c:pt>
                <c:pt idx="57">
                  <c:v>-6.9605787310078604E-5</c:v>
                </c:pt>
                <c:pt idx="58">
                  <c:v>6.3418125795803526E-2</c:v>
                </c:pt>
                <c:pt idx="59">
                  <c:v>-5.3322566983326269E-2</c:v>
                </c:pt>
                <c:pt idx="60">
                  <c:v>3.2703750186807712E-2</c:v>
                </c:pt>
                <c:pt idx="61">
                  <c:v>0.10266933283409641</c:v>
                </c:pt>
                <c:pt idx="62">
                  <c:v>-5.655346388909388E-2</c:v>
                </c:pt>
                <c:pt idx="63">
                  <c:v>9.6807686185521602E-2</c:v>
                </c:pt>
                <c:pt idx="64">
                  <c:v>1.6623301908099686E-2</c:v>
                </c:pt>
                <c:pt idx="65">
                  <c:v>-1.1705832519675163E-2</c:v>
                </c:pt>
                <c:pt idx="66">
                  <c:v>-1.0636437595295645E-2</c:v>
                </c:pt>
                <c:pt idx="67">
                  <c:v>6.3847638514913596E-2</c:v>
                </c:pt>
                <c:pt idx="68">
                  <c:v>-5.4210418304530217E-2</c:v>
                </c:pt>
                <c:pt idx="69">
                  <c:v>-1.5019610610372824E-2</c:v>
                </c:pt>
                <c:pt idx="70">
                  <c:v>0.13076358239119501</c:v>
                </c:pt>
                <c:pt idx="71">
                  <c:v>-5.5985176087409716E-3</c:v>
                </c:pt>
                <c:pt idx="72">
                  <c:v>2.7983411454227891E-2</c:v>
                </c:pt>
                <c:pt idx="73">
                  <c:v>0.19622691653623758</c:v>
                </c:pt>
                <c:pt idx="74">
                  <c:v>-4.8249378793703279E-3</c:v>
                </c:pt>
                <c:pt idx="75">
                  <c:v>-3.0477623500523632E-2</c:v>
                </c:pt>
                <c:pt idx="76">
                  <c:v>-0.18404460077887341</c:v>
                </c:pt>
                <c:pt idx="77">
                  <c:v>-0.11361635217738597</c:v>
                </c:pt>
                <c:pt idx="78">
                  <c:v>5.5154009804834203E-2</c:v>
                </c:pt>
                <c:pt idx="79">
                  <c:v>4.0314750231300822E-2</c:v>
                </c:pt>
                <c:pt idx="80">
                  <c:v>0.10173073582560943</c:v>
                </c:pt>
                <c:pt idx="81">
                  <c:v>5.6435920619576363E-2</c:v>
                </c:pt>
                <c:pt idx="82">
                  <c:v>-0.12757258882472711</c:v>
                </c:pt>
                <c:pt idx="83">
                  <c:v>0.1348727399786398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01-426B-9EF3-CCEBCB143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9081072"/>
        <c:axId val="249081400"/>
      </c:lineChart>
      <c:dateAx>
        <c:axId val="24908107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081400"/>
        <c:crosses val="autoZero"/>
        <c:auto val="1"/>
        <c:lblOffset val="100"/>
        <c:baseTimeUnit val="months"/>
      </c:dateAx>
      <c:valAx>
        <c:axId val="249081400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081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Return of NASQAD stocks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'Tables 1-3'!$L$1:$L$1</c:f>
              <c:strCache>
                <c:ptCount val="1"/>
                <c:pt idx="0">
                  <c:v>Nasdaq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'Tables 1-3'!$I$3:$I$86</c:f>
              <c:numCache>
                <c:formatCode>m/d/yyyy</c:formatCode>
                <c:ptCount val="84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</c:numCache>
            </c:numRef>
          </c:cat>
          <c:val>
            <c:numRef>
              <c:f>'Tables 1-3'!$L$3:$L$86</c:f>
              <c:numCache>
                <c:formatCode>0.00%</c:formatCode>
                <c:ptCount val="84"/>
                <c:pt idx="0">
                  <c:v>1.522962445401177E-3</c:v>
                </c:pt>
                <c:pt idx="1">
                  <c:v>4.3353996616086965E-2</c:v>
                </c:pt>
                <c:pt idx="2">
                  <c:v>1.6064774117212632E-2</c:v>
                </c:pt>
                <c:pt idx="3">
                  <c:v>-4.4605180263364241E-2</c:v>
                </c:pt>
                <c:pt idx="4">
                  <c:v>1.1087490795722799E-2</c:v>
                </c:pt>
                <c:pt idx="5">
                  <c:v>3.0794953328621144E-3</c:v>
                </c:pt>
                <c:pt idx="6">
                  <c:v>4.0609195728415592E-2</c:v>
                </c:pt>
                <c:pt idx="7">
                  <c:v>5.7477121164568601E-3</c:v>
                </c:pt>
                <c:pt idx="8">
                  <c:v>3.3963173417999259E-2</c:v>
                </c:pt>
                <c:pt idx="9">
                  <c:v>1.8751229870046737E-2</c:v>
                </c:pt>
                <c:pt idx="10">
                  <c:v>3.8188011713165437E-2</c:v>
                </c:pt>
                <c:pt idx="11">
                  <c:v>-1.5237640257099394E-2</c:v>
                </c:pt>
                <c:pt idx="12">
                  <c:v>6.5560895320649459E-2</c:v>
                </c:pt>
                <c:pt idx="13">
                  <c:v>-1.0065161255574107E-2</c:v>
                </c:pt>
                <c:pt idx="14">
                  <c:v>5.0589535855344092E-2</c:v>
                </c:pt>
                <c:pt idx="15">
                  <c:v>3.9302868313250361E-2</c:v>
                </c:pt>
                <c:pt idx="16">
                  <c:v>3.5762832810271705E-2</c:v>
                </c:pt>
                <c:pt idx="17">
                  <c:v>2.874460984796956E-2</c:v>
                </c:pt>
                <c:pt idx="18">
                  <c:v>-1.7408930183665072E-2</c:v>
                </c:pt>
                <c:pt idx="19">
                  <c:v>4.9767595500552986E-2</c:v>
                </c:pt>
                <c:pt idx="20">
                  <c:v>-2.5331207124279054E-2</c:v>
                </c:pt>
                <c:pt idx="21">
                  <c:v>-2.0107256815305896E-2</c:v>
                </c:pt>
                <c:pt idx="22">
                  <c:v>3.1123633186465938E-2</c:v>
                </c:pt>
                <c:pt idx="23">
                  <c:v>3.9023069337885685E-2</c:v>
                </c:pt>
                <c:pt idx="24">
                  <c:v>-8.7133815920503732E-3</c:v>
                </c:pt>
                <c:pt idx="25">
                  <c:v>4.8171871525632293E-2</c:v>
                </c:pt>
                <c:pt idx="26">
                  <c:v>-1.8968288467848815E-2</c:v>
                </c:pt>
                <c:pt idx="27">
                  <c:v>3.0567142583283635E-2</c:v>
                </c:pt>
                <c:pt idx="28">
                  <c:v>3.4743829467848153E-2</c:v>
                </c:pt>
                <c:pt idx="29">
                  <c:v>-1.1599409670014382E-2</c:v>
                </c:pt>
                <c:pt idx="30">
                  <c:v>-2.1285580842830609E-2</c:v>
                </c:pt>
                <c:pt idx="31">
                  <c:v>7.0824711218193004E-2</c:v>
                </c:pt>
                <c:pt idx="32">
                  <c:v>-1.2622046147346744E-2</c:v>
                </c:pt>
                <c:pt idx="33">
                  <c:v>8.2719919622238347E-3</c:v>
                </c:pt>
                <c:pt idx="34">
                  <c:v>2.6026904215812108E-2</c:v>
                </c:pt>
                <c:pt idx="35">
                  <c:v>-1.640220502175993E-2</c:v>
                </c:pt>
                <c:pt idx="36">
                  <c:v>2.8356396834547715E-2</c:v>
                </c:pt>
                <c:pt idx="37">
                  <c:v>-6.1535219845654354E-2</c:v>
                </c:pt>
                <c:pt idx="38">
                  <c:v>-4.0008603585160007E-2</c:v>
                </c:pt>
                <c:pt idx="39">
                  <c:v>9.3847362290442771E-2</c:v>
                </c:pt>
                <c:pt idx="40">
                  <c:v>1.0867162404155417E-2</c:v>
                </c:pt>
                <c:pt idx="41">
                  <c:v>-1.9821160408883487E-2</c:v>
                </c:pt>
                <c:pt idx="42">
                  <c:v>-7.8575540796981924E-2</c:v>
                </c:pt>
                <c:pt idx="43">
                  <c:v>-1.2137105437480811E-2</c:v>
                </c:pt>
                <c:pt idx="44">
                  <c:v>6.842986203362833E-2</c:v>
                </c:pt>
                <c:pt idx="45">
                  <c:v>-1.9403109561587195E-2</c:v>
                </c:pt>
                <c:pt idx="46">
                  <c:v>3.6162707514049375E-2</c:v>
                </c:pt>
                <c:pt idx="47">
                  <c:v>-2.1297255919597524E-2</c:v>
                </c:pt>
                <c:pt idx="48">
                  <c:v>6.5967733945423213E-2</c:v>
                </c:pt>
                <c:pt idx="49">
                  <c:v>9.8971419080817746E-3</c:v>
                </c:pt>
                <c:pt idx="50">
                  <c:v>1.8947940222394655E-2</c:v>
                </c:pt>
                <c:pt idx="51">
                  <c:v>-2.3128739269578258E-2</c:v>
                </c:pt>
                <c:pt idx="52">
                  <c:v>2.5927231766336822E-2</c:v>
                </c:pt>
                <c:pt idx="53">
                  <c:v>2.2694793827900295E-2</c:v>
                </c:pt>
                <c:pt idx="54">
                  <c:v>3.1277443107723402E-2</c:v>
                </c:pt>
                <c:pt idx="55">
                  <c:v>3.7516968673242834E-2</c:v>
                </c:pt>
                <c:pt idx="56">
                  <c:v>1.4814382067972254E-2</c:v>
                </c:pt>
                <c:pt idx="57">
                  <c:v>2.2983017457123278E-2</c:v>
                </c:pt>
                <c:pt idx="58">
                  <c:v>2.4953685905449552E-2</c:v>
                </c:pt>
                <c:pt idx="59">
                  <c:v>-9.37322099671134E-3</c:v>
                </c:pt>
                <c:pt idx="60">
                  <c:v>3.3825079984489026E-2</c:v>
                </c:pt>
                <c:pt idx="61">
                  <c:v>1.2687226693193221E-2</c:v>
                </c:pt>
                <c:pt idx="62">
                  <c:v>1.0468714065898777E-2</c:v>
                </c:pt>
                <c:pt idx="63">
                  <c:v>3.5669856709574121E-2</c:v>
                </c:pt>
                <c:pt idx="64">
                  <c:v>2.1746056910667777E-2</c:v>
                </c:pt>
                <c:pt idx="65">
                  <c:v>4.279902455178064E-3</c:v>
                </c:pt>
                <c:pt idx="66">
                  <c:v>7.3600047645691946E-2</c:v>
                </c:pt>
                <c:pt idx="67">
                  <c:v>-1.8683206913283734E-2</c:v>
                </c:pt>
                <c:pt idx="68">
                  <c:v>-2.8813321821682836E-2</c:v>
                </c:pt>
                <c:pt idx="69">
                  <c:v>3.9921354609329107E-4</c:v>
                </c:pt>
                <c:pt idx="70">
                  <c:v>5.3189319957518411E-2</c:v>
                </c:pt>
                <c:pt idx="71">
                  <c:v>9.1613259297249616E-3</c:v>
                </c:pt>
                <c:pt idx="72">
                  <c:v>2.1502501656789796E-2</c:v>
                </c:pt>
                <c:pt idx="73">
                  <c:v>5.705969503527486E-2</c:v>
                </c:pt>
                <c:pt idx="74">
                  <c:v>-7.7920499431669565E-3</c:v>
                </c:pt>
                <c:pt idx="75">
                  <c:v>-9.2023114453352761E-2</c:v>
                </c:pt>
                <c:pt idx="76">
                  <c:v>3.3726354495022814E-3</c:v>
                </c:pt>
                <c:pt idx="77">
                  <c:v>-9.4844343022624678E-2</c:v>
                </c:pt>
                <c:pt idx="78">
                  <c:v>9.7427760387951867E-2</c:v>
                </c:pt>
                <c:pt idx="79">
                  <c:v>3.4440881292223224E-2</c:v>
                </c:pt>
                <c:pt idx="80">
                  <c:v>2.6125358228503925E-2</c:v>
                </c:pt>
                <c:pt idx="81">
                  <c:v>4.7361258342982548E-2</c:v>
                </c:pt>
                <c:pt idx="82">
                  <c:v>-7.9334068418103754E-2</c:v>
                </c:pt>
                <c:pt idx="83">
                  <c:v>7.4208937063184877E-2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F4-4735-A881-98A948FFC01E}"/>
            </c:ext>
          </c:extLst>
        </c:ser>
        <c:ser>
          <c:idx val="1"/>
          <c:order val="1"/>
          <c:tx>
            <c:strRef>
              <c:f>'Tables 1-3'!$M$1:$M$1</c:f>
              <c:strCache>
                <c:ptCount val="1"/>
                <c:pt idx="0">
                  <c:v>Microsoft Corporation (MSFT)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'Tables 1-3'!$I$3:$I$86</c:f>
              <c:numCache>
                <c:formatCode>m/d/yyyy</c:formatCode>
                <c:ptCount val="84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</c:numCache>
            </c:numRef>
          </c:cat>
          <c:val>
            <c:numRef>
              <c:f>'Tables 1-3'!$M$3:$M$86</c:f>
              <c:numCache>
                <c:formatCode>0.00%</c:formatCode>
                <c:ptCount val="84"/>
                <c:pt idx="0">
                  <c:v>-3.661344729018845E-2</c:v>
                </c:pt>
                <c:pt idx="1">
                  <c:v>4.5809519077324445E-2</c:v>
                </c:pt>
                <c:pt idx="2">
                  <c:v>-2.7996601994315307E-2</c:v>
                </c:pt>
                <c:pt idx="3">
                  <c:v>-4.0994601845112166E-2</c:v>
                </c:pt>
                <c:pt idx="4">
                  <c:v>-6.7273659558398369E-2</c:v>
                </c:pt>
                <c:pt idx="5">
                  <c:v>1.1625624739495466E-2</c:v>
                </c:pt>
                <c:pt idx="6">
                  <c:v>2.770499040679919E-2</c:v>
                </c:pt>
                <c:pt idx="7">
                  <c:v>1.2750448767928191E-2</c:v>
                </c:pt>
                <c:pt idx="8">
                  <c:v>3.7657202881367313E-2</c:v>
                </c:pt>
                <c:pt idx="9">
                  <c:v>0.1569384112329264</c:v>
                </c:pt>
                <c:pt idx="10">
                  <c:v>5.4380466088403523E-2</c:v>
                </c:pt>
                <c:pt idx="11">
                  <c:v>-3.3752720206063902E-3</c:v>
                </c:pt>
                <c:pt idx="12">
                  <c:v>-7.8170234640838498E-2</c:v>
                </c:pt>
                <c:pt idx="13">
                  <c:v>4.8994863513594611E-2</c:v>
                </c:pt>
                <c:pt idx="14">
                  <c:v>3.4285343694149262E-3</c:v>
                </c:pt>
                <c:pt idx="15">
                  <c:v>6.4002475148282612E-2</c:v>
                </c:pt>
                <c:pt idx="16">
                  <c:v>7.6814444558910289E-2</c:v>
                </c:pt>
                <c:pt idx="17">
                  <c:v>-1.1441876283158181E-2</c:v>
                </c:pt>
                <c:pt idx="18">
                  <c:v>1.1493877770291983E-2</c:v>
                </c:pt>
                <c:pt idx="19">
                  <c:v>1.2421194838640126E-2</c:v>
                </c:pt>
                <c:pt idx="20">
                  <c:v>7.7978811611052912E-2</c:v>
                </c:pt>
                <c:pt idx="21">
                  <c:v>-1.4393883759591053E-2</c:v>
                </c:pt>
                <c:pt idx="22">
                  <c:v>1.3366386875010461E-2</c:v>
                </c:pt>
                <c:pt idx="23">
                  <c:v>2.5749151056249753E-2</c:v>
                </c:pt>
                <c:pt idx="24">
                  <c:v>3.5012420370751363E-2</c:v>
                </c:pt>
                <c:pt idx="25">
                  <c:v>5.2594600814739323E-2</c:v>
                </c:pt>
                <c:pt idx="26">
                  <c:v>2.6844724459221592E-2</c:v>
                </c:pt>
                <c:pt idx="27">
                  <c:v>1.2726478307188982E-2</c:v>
                </c:pt>
                <c:pt idx="28">
                  <c:v>1.8317562469562176E-2</c:v>
                </c:pt>
                <c:pt idx="29">
                  <c:v>-2.2318222305520941E-2</c:v>
                </c:pt>
                <c:pt idx="30">
                  <c:v>-0.13024752896572611</c:v>
                </c:pt>
                <c:pt idx="31">
                  <c:v>8.5395950325970471E-2</c:v>
                </c:pt>
                <c:pt idx="32">
                  <c:v>-6.6149213712626942E-2</c:v>
                </c:pt>
                <c:pt idx="33">
                  <c:v>0.19626180774391377</c:v>
                </c:pt>
                <c:pt idx="34">
                  <c:v>-3.6595477699342904E-2</c:v>
                </c:pt>
                <c:pt idx="35">
                  <c:v>-5.170883640846291E-2</c:v>
                </c:pt>
                <c:pt idx="36">
                  <c:v>5.7757805050324462E-2</c:v>
                </c:pt>
                <c:pt idx="37">
                  <c:v>-6.8094309214138393E-2</c:v>
                </c:pt>
                <c:pt idx="38">
                  <c:v>2.3710055583574974E-2</c:v>
                </c:pt>
                <c:pt idx="39">
                  <c:v>0.18933596284772136</c:v>
                </c:pt>
                <c:pt idx="40">
                  <c:v>3.2484704208020521E-2</c:v>
                </c:pt>
                <c:pt idx="41">
                  <c:v>2.7671835055026461E-2</c:v>
                </c:pt>
                <c:pt idx="42">
                  <c:v>-7.0296356471739596E-3</c:v>
                </c:pt>
                <c:pt idx="43">
                  <c:v>-7.6420510573175116E-2</c:v>
                </c:pt>
                <c:pt idx="44">
                  <c:v>9.3289222717744869E-2</c:v>
                </c:pt>
                <c:pt idx="45">
                  <c:v>-9.7048837480880668E-2</c:v>
                </c:pt>
                <c:pt idx="46">
                  <c:v>6.276314052210763E-2</c:v>
                </c:pt>
                <c:pt idx="47">
                  <c:v>-2.7775327297807961E-2</c:v>
                </c:pt>
                <c:pt idx="48">
                  <c:v>0.10768028970928745</c:v>
                </c:pt>
                <c:pt idx="49">
                  <c:v>1.3761522982597585E-2</c:v>
                </c:pt>
                <c:pt idx="50">
                  <c:v>8.6843276507635458E-3</c:v>
                </c:pt>
                <c:pt idx="51">
                  <c:v>4.0277787066623105E-2</c:v>
                </c:pt>
                <c:pt idx="52">
                  <c:v>5.674148991259953E-3</c:v>
                </c:pt>
                <c:pt idx="53">
                  <c:v>3.8164392871136155E-2</c:v>
                </c:pt>
                <c:pt idx="54">
                  <c:v>4.03928133246787E-2</c:v>
                </c:pt>
                <c:pt idx="55">
                  <c:v>-1.0363510454430958E-2</c:v>
                </c:pt>
                <c:pt idx="56">
                  <c:v>3.5624606383061863E-2</c:v>
                </c:pt>
                <c:pt idx="57">
                  <c:v>3.9477837615632838E-2</c:v>
                </c:pt>
                <c:pt idx="58">
                  <c:v>2.0157674580532969E-2</c:v>
                </c:pt>
                <c:pt idx="59">
                  <c:v>-7.3724958948191421E-3</c:v>
                </c:pt>
                <c:pt idx="60">
                  <c:v>5.4693129651296024E-2</c:v>
                </c:pt>
                <c:pt idx="61">
                  <c:v>2.8473048141723467E-2</c:v>
                </c:pt>
                <c:pt idx="62">
                  <c:v>1.5634852239139185E-3</c:v>
                </c:pt>
                <c:pt idx="63">
                  <c:v>0.11665993605045299</c:v>
                </c:pt>
                <c:pt idx="64">
                  <c:v>1.190181046632266E-2</c:v>
                </c:pt>
                <c:pt idx="65">
                  <c:v>2.1380313855959843E-2</c:v>
                </c:pt>
                <c:pt idx="66">
                  <c:v>0.11070848832081026</c:v>
                </c:pt>
                <c:pt idx="67">
                  <c:v>-1.3051293667258768E-2</c:v>
                </c:pt>
                <c:pt idx="68">
                  <c:v>-2.2088686512407141E-2</c:v>
                </c:pt>
                <c:pt idx="69">
                  <c:v>2.4652119102349213E-2</c:v>
                </c:pt>
                <c:pt idx="70">
                  <c:v>5.6886260710601988E-2</c:v>
                </c:pt>
                <c:pt idx="71">
                  <c:v>1.9972968236587896E-3</c:v>
                </c:pt>
                <c:pt idx="72">
                  <c:v>7.5752999900272622E-2</c:v>
                </c:pt>
                <c:pt idx="73">
                  <c:v>5.8917871387760945E-2</c:v>
                </c:pt>
                <c:pt idx="74">
                  <c:v>2.2078871462064553E-2</c:v>
                </c:pt>
                <c:pt idx="75">
                  <c:v>-6.6101312621742014E-2</c:v>
                </c:pt>
                <c:pt idx="76">
                  <c:v>3.8198693737589551E-2</c:v>
                </c:pt>
                <c:pt idx="77">
                  <c:v>-8.009025032244077E-2</c:v>
                </c:pt>
                <c:pt idx="78">
                  <c:v>2.8157900659946833E-2</c:v>
                </c:pt>
                <c:pt idx="79">
                  <c:v>7.2776029754288762E-2</c:v>
                </c:pt>
                <c:pt idx="80">
                  <c:v>5.7249749309850273E-2</c:v>
                </c:pt>
                <c:pt idx="81">
                  <c:v>0.10734278868354608</c:v>
                </c:pt>
                <c:pt idx="82">
                  <c:v>-5.2986318718029946E-2</c:v>
                </c:pt>
                <c:pt idx="83">
                  <c:v>8.712709710486366E-2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F4-4735-A881-98A948FFC01E}"/>
            </c:ext>
          </c:extLst>
        </c:ser>
        <c:ser>
          <c:idx val="2"/>
          <c:order val="2"/>
          <c:tx>
            <c:strRef>
              <c:f>'Tables 1-3'!$N$1:$N$1</c:f>
              <c:strCache>
                <c:ptCount val="1"/>
                <c:pt idx="0">
                  <c:v>Alphabet Inc. (GOOG)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'Tables 1-3'!$I$3:$I$86</c:f>
              <c:numCache>
                <c:formatCode>m/d/yyyy</c:formatCode>
                <c:ptCount val="84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</c:numCache>
            </c:numRef>
          </c:cat>
          <c:val>
            <c:numRef>
              <c:f>'Tables 1-3'!$N$3:$N$86</c:f>
              <c:numCache>
                <c:formatCode>0.00%</c:formatCode>
                <c:ptCount val="84"/>
                <c:pt idx="0">
                  <c:v>9.1195883495294838E-2</c:v>
                </c:pt>
                <c:pt idx="1">
                  <c:v>8.2341949364910016E-2</c:v>
                </c:pt>
                <c:pt idx="2">
                  <c:v>0.10131517734477957</c:v>
                </c:pt>
                <c:pt idx="3">
                  <c:v>-9.8343269124095745E-2</c:v>
                </c:pt>
                <c:pt idx="4">
                  <c:v>2.656178160827527E-2</c:v>
                </c:pt>
                <c:pt idx="5">
                  <c:v>1.2901507866588613E-2</c:v>
                </c:pt>
                <c:pt idx="6">
                  <c:v>6.829424028713138E-2</c:v>
                </c:pt>
                <c:pt idx="7">
                  <c:v>6.0223153953452124E-2</c:v>
                </c:pt>
                <c:pt idx="8">
                  <c:v>-8.7493796887285757E-3</c:v>
                </c:pt>
                <c:pt idx="9">
                  <c:v>3.8252793609838465E-2</c:v>
                </c:pt>
                <c:pt idx="10">
                  <c:v>5.6574982350016345E-2</c:v>
                </c:pt>
                <c:pt idx="11">
                  <c:v>1.0502458531028713E-2</c:v>
                </c:pt>
                <c:pt idx="12">
                  <c:v>8.3828811452526519E-3</c:v>
                </c:pt>
                <c:pt idx="13">
                  <c:v>-4.6015197210617642E-2</c:v>
                </c:pt>
                <c:pt idx="14">
                  <c:v>3.425434144037931E-2</c:v>
                </c:pt>
                <c:pt idx="15">
                  <c:v>0.17658204566478553</c:v>
                </c:pt>
                <c:pt idx="16">
                  <c:v>2.8149139366873133E-2</c:v>
                </c:pt>
                <c:pt idx="17">
                  <c:v>5.7682770179093401E-2</c:v>
                </c:pt>
                <c:pt idx="18">
                  <c:v>5.3769428100162386E-2</c:v>
                </c:pt>
                <c:pt idx="19">
                  <c:v>2.9365727102235839E-2</c:v>
                </c:pt>
                <c:pt idx="20">
                  <c:v>-8.2750882063629128E-2</c:v>
                </c:pt>
                <c:pt idx="21">
                  <c:v>-5.4419408976701833E-2</c:v>
                </c:pt>
                <c:pt idx="22">
                  <c:v>6.3095775210057603E-2</c:v>
                </c:pt>
                <c:pt idx="23">
                  <c:v>2.7487498966969115E-2</c:v>
                </c:pt>
                <c:pt idx="24">
                  <c:v>-6.3968811003433101E-3</c:v>
                </c:pt>
                <c:pt idx="25">
                  <c:v>0</c:v>
                </c:pt>
                <c:pt idx="26">
                  <c:v>1.0076929086945574E-2</c:v>
                </c:pt>
                <c:pt idx="27">
                  <c:v>-3.166130487439045E-2</c:v>
                </c:pt>
                <c:pt idx="28">
                  <c:v>-3.0854239057318877E-2</c:v>
                </c:pt>
                <c:pt idx="29">
                  <c:v>-2.8477573344941942E-2</c:v>
                </c:pt>
                <c:pt idx="30">
                  <c:v>1.542555325395667E-2</c:v>
                </c:pt>
                <c:pt idx="31">
                  <c:v>4.4675515918416231E-2</c:v>
                </c:pt>
                <c:pt idx="32">
                  <c:v>-1.8624635237396436E-2</c:v>
                </c:pt>
                <c:pt idx="33">
                  <c:v>-1.6760390039682771E-2</c:v>
                </c:pt>
                <c:pt idx="34">
                  <c:v>-9.7332075356446612E-3</c:v>
                </c:pt>
                <c:pt idx="35">
                  <c:v>-2.1799957390388203E-2</c:v>
                </c:pt>
                <c:pt idx="36">
                  <c:v>0.20191729838202366</c:v>
                </c:pt>
                <c:pt idx="37">
                  <c:v>1.9181279531528039E-2</c:v>
                </c:pt>
                <c:pt idx="38">
                  <c:v>-4.5780340155745947E-2</c:v>
                </c:pt>
                <c:pt idx="39">
                  <c:v>0.16828838279626313</c:v>
                </c:pt>
                <c:pt idx="40">
                  <c:v>4.4723594335261518E-2</c:v>
                </c:pt>
                <c:pt idx="41">
                  <c:v>2.1923013097431054E-2</c:v>
                </c:pt>
                <c:pt idx="42">
                  <c:v>-2.0991451738143985E-2</c:v>
                </c:pt>
                <c:pt idx="43">
                  <c:v>-6.0811617565462717E-2</c:v>
                </c:pt>
                <c:pt idx="44">
                  <c:v>6.7615389953268545E-2</c:v>
                </c:pt>
                <c:pt idx="45">
                  <c:v>-6.9722801749548813E-2</c:v>
                </c:pt>
                <c:pt idx="46">
                  <c:v>6.1629645147549983E-2</c:v>
                </c:pt>
                <c:pt idx="47">
                  <c:v>-5.9288855433285548E-2</c:v>
                </c:pt>
                <c:pt idx="48">
                  <c:v>0.11080769348271158</c:v>
                </c:pt>
                <c:pt idx="49">
                  <c:v>-2.2632839264198346E-3</c:v>
                </c:pt>
                <c:pt idx="50">
                  <c:v>1.3349833987612358E-2</c:v>
                </c:pt>
                <c:pt idx="51">
                  <c:v>9.327278371264347E-3</c:v>
                </c:pt>
                <c:pt idx="52">
                  <c:v>-3.3777756064841347E-2</c:v>
                </c:pt>
                <c:pt idx="53">
                  <c:v>1.8178499023701944E-2</c:v>
                </c:pt>
                <c:pt idx="54">
                  <c:v>3.2352064954957793E-2</c:v>
                </c:pt>
                <c:pt idx="55">
                  <c:v>3.315810279933018E-2</c:v>
                </c:pt>
                <c:pt idx="56">
                  <c:v>7.7136767414136553E-3</c:v>
                </c:pt>
                <c:pt idx="57">
                  <c:v>9.2097044438249398E-2</c:v>
                </c:pt>
                <c:pt idx="58">
                  <c:v>6.5013865479375488E-2</c:v>
                </c:pt>
                <c:pt idx="59">
                  <c:v>-5.8174248981835541E-2</c:v>
                </c:pt>
                <c:pt idx="60">
                  <c:v>2.3956533270752312E-2</c:v>
                </c:pt>
                <c:pt idx="61">
                  <c:v>9.4895400322407841E-3</c:v>
                </c:pt>
                <c:pt idx="62">
                  <c:v>2.1057527857113234E-2</c:v>
                </c:pt>
                <c:pt idx="63">
                  <c:v>5.9982724504739515E-2</c:v>
                </c:pt>
                <c:pt idx="64">
                  <c:v>4.6918849638237781E-3</c:v>
                </c:pt>
                <c:pt idx="65">
                  <c:v>2.4466229683073548E-2</c:v>
                </c:pt>
                <c:pt idx="66">
                  <c:v>0.11806184457809232</c:v>
                </c:pt>
                <c:pt idx="67">
                  <c:v>-5.5737870564759207E-2</c:v>
                </c:pt>
                <c:pt idx="68">
                  <c:v>-6.6025130412410871E-2</c:v>
                </c:pt>
                <c:pt idx="69">
                  <c:v>-1.4014500483077397E-2</c:v>
                </c:pt>
                <c:pt idx="70">
                  <c:v>6.6507398650756722E-2</c:v>
                </c:pt>
                <c:pt idx="71">
                  <c:v>2.8258356558662712E-2</c:v>
                </c:pt>
                <c:pt idx="72">
                  <c:v>9.1076936148571264E-2</c:v>
                </c:pt>
                <c:pt idx="73">
                  <c:v>7.6395428450837244E-4</c:v>
                </c:pt>
                <c:pt idx="74">
                  <c:v>-2.0292377377297721E-2</c:v>
                </c:pt>
                <c:pt idx="75">
                  <c:v>-9.7782058900248603E-2</c:v>
                </c:pt>
                <c:pt idx="76">
                  <c:v>1.64009339710256E-2</c:v>
                </c:pt>
                <c:pt idx="77">
                  <c:v>-5.3744932154430658E-2</c:v>
                </c:pt>
                <c:pt idx="78">
                  <c:v>7.7983035283306856E-2</c:v>
                </c:pt>
                <c:pt idx="79">
                  <c:v>3.1799932064637826E-3</c:v>
                </c:pt>
                <c:pt idx="80">
                  <c:v>4.7673059595672251E-2</c:v>
                </c:pt>
                <c:pt idx="81">
                  <c:v>1.2929166407155357E-2</c:v>
                </c:pt>
                <c:pt idx="82">
                  <c:v>-7.1393693144078063E-2</c:v>
                </c:pt>
                <c:pt idx="83">
                  <c:v>-2.0586583272534376E-2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F4-4735-A881-98A948FFC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9074184"/>
        <c:axId val="249075824"/>
      </c:lineChart>
      <c:dateAx>
        <c:axId val="24907418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075824"/>
        <c:crosses val="autoZero"/>
        <c:auto val="1"/>
        <c:lblOffset val="100"/>
        <c:baseTimeUnit val="months"/>
      </c:dateAx>
      <c:valAx>
        <c:axId val="249075824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074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accent6">
        <a:lumMod val="40000"/>
        <a:lumOff val="6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Efficient Frontier for Portfolio 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'Optimal portfolios'!$C$8</c:f>
              <c:strCache>
                <c:ptCount val="1"/>
                <c:pt idx="0">
                  <c:v>return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'Optimal portfolios'!$B$9:$B$29</c:f>
              <c:numCache>
                <c:formatCode>_(* #,##0.00_);_(* \(#,##0.00\);_(* "-"??_);_(@_)</c:formatCode>
                <c:ptCount val="21"/>
                <c:pt idx="0">
                  <c:v>0.38362209744585019</c:v>
                </c:pt>
                <c:pt idx="1">
                  <c:v>0.38512736767880812</c:v>
                </c:pt>
                <c:pt idx="2">
                  <c:v>0.38885675816293719</c:v>
                </c:pt>
                <c:pt idx="3">
                  <c:v>0.39474723653256522</c:v>
                </c:pt>
                <c:pt idx="4">
                  <c:v>0.40270398120521689</c:v>
                </c:pt>
                <c:pt idx="5">
                  <c:v>0.41260747152020055</c:v>
                </c:pt>
                <c:pt idx="6">
                  <c:v>0.4243214205969118</c:v>
                </c:pt>
                <c:pt idx="7">
                  <c:v>0.43770049548497936</c:v>
                </c:pt>
                <c:pt idx="8">
                  <c:v>0.45259705353165747</c:v>
                </c:pt>
                <c:pt idx="9">
                  <c:v>0.46886647921407915</c:v>
                </c:pt>
                <c:pt idx="10">
                  <c:v>0.48637102210452643</c:v>
                </c:pt>
                <c:pt idx="11">
                  <c:v>0.50498225741378644</c:v>
                </c:pt>
                <c:pt idx="12">
                  <c:v>0.52458240802544298</c:v>
                </c:pt>
                <c:pt idx="13">
                  <c:v>0.54506480226129794</c:v>
                </c:pt>
                <c:pt idx="14">
                  <c:v>0.56633372481766442</c:v>
                </c:pt>
                <c:pt idx="15">
                  <c:v>0.58830387591352729</c:v>
                </c:pt>
                <c:pt idx="16">
                  <c:v>0.6108996041177589</c:v>
                </c:pt>
                <c:pt idx="17">
                  <c:v>0.6340540320468887</c:v>
                </c:pt>
                <c:pt idx="18">
                  <c:v>0.65770815575445485</c:v>
                </c:pt>
                <c:pt idx="19">
                  <c:v>0.68180996918808856</c:v>
                </c:pt>
                <c:pt idx="20">
                  <c:v>0.70631364376594385</c:v>
                </c:pt>
              </c:numCache>
            </c:numRef>
          </c:xVal>
          <c:yVal>
            <c:numRef>
              <c:f>'Optimal portfolios'!$C$9:$C$29</c:f>
              <c:numCache>
                <c:formatCode>0.00%</c:formatCode>
                <c:ptCount val="21"/>
                <c:pt idx="0">
                  <c:v>0.11657652766685767</c:v>
                </c:pt>
                <c:pt idx="1">
                  <c:v>0.12364766285527345</c:v>
                </c:pt>
                <c:pt idx="2">
                  <c:v>0.13071879804368924</c:v>
                </c:pt>
                <c:pt idx="3">
                  <c:v>0.13778993323210503</c:v>
                </c:pt>
                <c:pt idx="4">
                  <c:v>0.14486106842052082</c:v>
                </c:pt>
                <c:pt idx="5">
                  <c:v>0.15193220360893661</c:v>
                </c:pt>
                <c:pt idx="6">
                  <c:v>0.1590033387973524</c:v>
                </c:pt>
                <c:pt idx="7">
                  <c:v>0.16607447398576825</c:v>
                </c:pt>
                <c:pt idx="8">
                  <c:v>0.17314560917418398</c:v>
                </c:pt>
                <c:pt idx="9">
                  <c:v>0.18021674436259977</c:v>
                </c:pt>
                <c:pt idx="10">
                  <c:v>0.18728787955101556</c:v>
                </c:pt>
                <c:pt idx="11">
                  <c:v>0.19435901473943135</c:v>
                </c:pt>
                <c:pt idx="12">
                  <c:v>0.20143014992784711</c:v>
                </c:pt>
                <c:pt idx="13">
                  <c:v>0.20850128511626292</c:v>
                </c:pt>
                <c:pt idx="14">
                  <c:v>0.21557242030467869</c:v>
                </c:pt>
                <c:pt idx="15">
                  <c:v>0.22264355549309447</c:v>
                </c:pt>
                <c:pt idx="16">
                  <c:v>0.22971469068151024</c:v>
                </c:pt>
                <c:pt idx="17">
                  <c:v>0.23678582586992603</c:v>
                </c:pt>
                <c:pt idx="18">
                  <c:v>0.24385696105834184</c:v>
                </c:pt>
                <c:pt idx="19">
                  <c:v>0.2509280962467576</c:v>
                </c:pt>
                <c:pt idx="20">
                  <c:v>0.25799923143517334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5C6-4A9C-BF43-BF9E27D631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8579344"/>
        <c:axId val="318579016"/>
      </c:scatterChart>
      <c:valAx>
        <c:axId val="318579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579016"/>
        <c:crosses val="autoZero"/>
        <c:crossBetween val="midCat"/>
      </c:valAx>
      <c:valAx>
        <c:axId val="318579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579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Efficient Frontier for Portfolio 2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'Optimal portfolios'!$J$8</c:f>
              <c:strCache>
                <c:ptCount val="1"/>
                <c:pt idx="0">
                  <c:v>return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'Optimal portfolios'!$I$9:$I$29</c:f>
              <c:numCache>
                <c:formatCode>_(* #,##0.00_);_(* \(#,##0.00\);_(* "-"??_);_(@_)</c:formatCode>
                <c:ptCount val="21"/>
                <c:pt idx="0">
                  <c:v>0.38362209744585019</c:v>
                </c:pt>
                <c:pt idx="1">
                  <c:v>0.38461639073584392</c:v>
                </c:pt>
                <c:pt idx="2">
                  <c:v>0.38782770059959787</c:v>
                </c:pt>
                <c:pt idx="3">
                  <c:v>0.39320171113293145</c:v>
                </c:pt>
                <c:pt idx="4">
                  <c:v>0.40065140568722479</c:v>
                </c:pt>
                <c:pt idx="5">
                  <c:v>0.41006367197817356</c:v>
                </c:pt>
                <c:pt idx="6">
                  <c:v>0.42130699522923543</c:v>
                </c:pt>
                <c:pt idx="7">
                  <c:v>0.43423916951115876</c:v>
                </c:pt>
                <c:pt idx="8">
                  <c:v>0.4487141979057323</c:v>
                </c:pt>
                <c:pt idx="9">
                  <c:v>0.46458789203165701</c:v>
                </c:pt>
                <c:pt idx="10">
                  <c:v>0.48172200530849996</c:v>
                </c:pt>
                <c:pt idx="11">
                  <c:v>0.49998697416058374</c:v>
                </c:pt>
                <c:pt idx="12">
                  <c:v>0.51926347957261543</c:v>
                </c:pt>
                <c:pt idx="13">
                  <c:v>0.53944309344105401</c:v>
                </c:pt>
                <c:pt idx="14">
                  <c:v>0.56042826825601644</c:v>
                </c:pt>
                <c:pt idx="15">
                  <c:v>0.58213189194151793</c:v>
                </c:pt>
                <c:pt idx="16">
                  <c:v>0.60447658211561417</c:v>
                </c:pt>
                <c:pt idx="17">
                  <c:v>0.62739384758915873</c:v>
                </c:pt>
                <c:pt idx="18">
                  <c:v>0.65082320534464055</c:v>
                </c:pt>
                <c:pt idx="19">
                  <c:v>0.67471131026032594</c:v>
                </c:pt>
                <c:pt idx="20">
                  <c:v>0.69901113204807352</c:v>
                </c:pt>
              </c:numCache>
            </c:numRef>
          </c:xVal>
          <c:yVal>
            <c:numRef>
              <c:f>'Optimal portfolios'!$J$9:$J$29</c:f>
              <c:numCache>
                <c:formatCode>0.00%</c:formatCode>
                <c:ptCount val="21"/>
                <c:pt idx="0">
                  <c:v>0.11657652766685767</c:v>
                </c:pt>
                <c:pt idx="1">
                  <c:v>0.12121836905348866</c:v>
                </c:pt>
                <c:pt idx="2">
                  <c:v>0.12586021044011966</c:v>
                </c:pt>
                <c:pt idx="3">
                  <c:v>0.13050205182675068</c:v>
                </c:pt>
                <c:pt idx="4">
                  <c:v>0.13514389321338166</c:v>
                </c:pt>
                <c:pt idx="5">
                  <c:v>0.13978573460001267</c:v>
                </c:pt>
                <c:pt idx="6">
                  <c:v>0.14442757598664369</c:v>
                </c:pt>
                <c:pt idx="7">
                  <c:v>0.14906941737327467</c:v>
                </c:pt>
                <c:pt idx="8">
                  <c:v>0.15371125875990566</c:v>
                </c:pt>
                <c:pt idx="9">
                  <c:v>0.15835310014653667</c:v>
                </c:pt>
                <c:pt idx="10">
                  <c:v>0.16299494153316768</c:v>
                </c:pt>
                <c:pt idx="11">
                  <c:v>0.16763678291979867</c:v>
                </c:pt>
                <c:pt idx="12">
                  <c:v>0.17227862430642962</c:v>
                </c:pt>
                <c:pt idx="13">
                  <c:v>0.17692046569306066</c:v>
                </c:pt>
                <c:pt idx="14">
                  <c:v>0.18156230707969165</c:v>
                </c:pt>
                <c:pt idx="15">
                  <c:v>0.18620414846632266</c:v>
                </c:pt>
                <c:pt idx="16">
                  <c:v>0.19084598985295362</c:v>
                </c:pt>
                <c:pt idx="17">
                  <c:v>0.19548783123958463</c:v>
                </c:pt>
                <c:pt idx="18">
                  <c:v>0.20012967262621564</c:v>
                </c:pt>
                <c:pt idx="19">
                  <c:v>0.2047715140128466</c:v>
                </c:pt>
                <c:pt idx="20">
                  <c:v>0.20941335539947759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09E-45AC-A69F-2A2E336B0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8576392"/>
        <c:axId val="318577048"/>
      </c:scatterChart>
      <c:valAx>
        <c:axId val="318576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577048"/>
        <c:crosses val="autoZero"/>
        <c:crossBetween val="midCat"/>
      </c:valAx>
      <c:valAx>
        <c:axId val="31857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5763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91980227823601"/>
          <c:y val="0.193701677120868"/>
          <c:w val="0.77810801818786701"/>
          <c:h val="0.641889763779527"/>
        </c:manualLayout>
      </c:layout>
      <c:scatterChart>
        <c:scatterStyle val="smooth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'Complete portfolio'!$B$35:$B$38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 formatCode="0.00">
                  <c:v>1.0900000000000001</c:v>
                </c:pt>
                <c:pt idx="3" formatCode="0.00">
                  <c:v>1.02</c:v>
                </c:pt>
              </c:numCache>
            </c:numRef>
          </c:xVal>
          <c:yVal>
            <c:numRef>
              <c:f>'Complete portfolio'!$C$35:$C$38</c:f>
              <c:numCache>
                <c:formatCode>0.00%</c:formatCode>
                <c:ptCount val="4"/>
                <c:pt idx="0">
                  <c:v>0.02</c:v>
                </c:pt>
                <c:pt idx="1">
                  <c:v>0.11657652766685767</c:v>
                </c:pt>
                <c:pt idx="2">
                  <c:v>0.12526841515687487</c:v>
                </c:pt>
                <c:pt idx="3">
                  <c:v>0.11850805822019482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41B-42C1-B429-3BA1D897B414}"/>
            </c:ext>
          </c:extLst>
        </c:ser>
        <c:dLbls>
          <c:dLblPos val="b"/>
          <c:showLegendKey val="0"/>
          <c:showVal val="1"/>
          <c:showCatName val="0"/>
          <c:showSerName val="0"/>
          <c:showPercent val="0"/>
          <c:showBubbleSize val="0"/>
        </c:dLbls>
        <c:axId val="-1615053760"/>
        <c:axId val="-1469100624"/>
      </c:scatterChart>
      <c:valAx>
        <c:axId val="-161505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69100624"/>
        <c:crosses val="autoZero"/>
        <c:crossBetween val="midCat"/>
      </c:valAx>
      <c:valAx>
        <c:axId val="-1469100624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15053760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91980227823601"/>
          <c:y val="0.193701677120868"/>
          <c:w val="0.77810801818786701"/>
          <c:h val="0.641889763779527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'Complete portfolio'!$G$34:$H$34</c:f>
              <c:strCache>
                <c:ptCount val="1"/>
                <c:pt idx="0">
                  <c:v>β  E(r)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'Complete portfolio'!$G$35:$G$38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 formatCode="0.00">
                  <c:v>1.0900000000000001</c:v>
                </c:pt>
                <c:pt idx="3" formatCode="0.00">
                  <c:v>0.99</c:v>
                </c:pt>
              </c:numCache>
            </c:numRef>
          </c:xVal>
          <c:yVal>
            <c:numRef>
              <c:f>'Complete portfolio'!$H$35:$H$38</c:f>
              <c:numCache>
                <c:formatCode>0.00%</c:formatCode>
                <c:ptCount val="4"/>
                <c:pt idx="0">
                  <c:v>0.02</c:v>
                </c:pt>
                <c:pt idx="1">
                  <c:v>0.11657652766685767</c:v>
                </c:pt>
                <c:pt idx="2">
                  <c:v>0.12526841515687487</c:v>
                </c:pt>
                <c:pt idx="3">
                  <c:v>0.11561076239018908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1EC-4E3D-8FA3-AA6E80652FC9}"/>
            </c:ext>
          </c:extLst>
        </c:ser>
        <c:dLbls>
          <c:dLblPos val="b"/>
          <c:showLegendKey val="0"/>
          <c:showVal val="1"/>
          <c:showCatName val="0"/>
          <c:showSerName val="0"/>
          <c:showPercent val="0"/>
          <c:showBubbleSize val="0"/>
        </c:dLbls>
        <c:axId val="-1615053760"/>
        <c:axId val="-1469100624"/>
      </c:scatterChart>
      <c:valAx>
        <c:axId val="-161505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69100624"/>
        <c:crosses val="autoZero"/>
        <c:crossBetween val="midCat"/>
      </c:valAx>
      <c:valAx>
        <c:axId val="-1469100624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15053760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Complete Portfolio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'Optimal portfolios'!$C$8</c:f>
              <c:strCache>
                <c:ptCount val="1"/>
                <c:pt idx="0">
                  <c:v>return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'Optimal portfolios'!$B$9:$B$29</c:f>
              <c:numCache>
                <c:formatCode>_(* #,##0.00_);_(* \(#,##0.00\);_(* "-"??_);_(@_)</c:formatCode>
                <c:ptCount val="21"/>
                <c:pt idx="0">
                  <c:v>0.38362209744585019</c:v>
                </c:pt>
                <c:pt idx="1">
                  <c:v>0.38512736767880812</c:v>
                </c:pt>
                <c:pt idx="2">
                  <c:v>0.38885675816293719</c:v>
                </c:pt>
                <c:pt idx="3">
                  <c:v>0.39474723653256522</c:v>
                </c:pt>
                <c:pt idx="4">
                  <c:v>0.40270398120521689</c:v>
                </c:pt>
                <c:pt idx="5">
                  <c:v>0.41260747152020055</c:v>
                </c:pt>
                <c:pt idx="6">
                  <c:v>0.4243214205969118</c:v>
                </c:pt>
                <c:pt idx="7">
                  <c:v>0.43770049548497936</c:v>
                </c:pt>
                <c:pt idx="8">
                  <c:v>0.45259705353165747</c:v>
                </c:pt>
                <c:pt idx="9">
                  <c:v>0.46886647921407915</c:v>
                </c:pt>
                <c:pt idx="10">
                  <c:v>0.48637102210452643</c:v>
                </c:pt>
                <c:pt idx="11">
                  <c:v>0.50498225741378644</c:v>
                </c:pt>
                <c:pt idx="12">
                  <c:v>0.52458240802544298</c:v>
                </c:pt>
                <c:pt idx="13">
                  <c:v>0.54506480226129794</c:v>
                </c:pt>
                <c:pt idx="14">
                  <c:v>0.56633372481766442</c:v>
                </c:pt>
                <c:pt idx="15">
                  <c:v>0.58830387591352729</c:v>
                </c:pt>
                <c:pt idx="16">
                  <c:v>0.6108996041177589</c:v>
                </c:pt>
                <c:pt idx="17">
                  <c:v>0.6340540320468887</c:v>
                </c:pt>
                <c:pt idx="18">
                  <c:v>0.65770815575445485</c:v>
                </c:pt>
                <c:pt idx="19">
                  <c:v>0.68180996918808856</c:v>
                </c:pt>
                <c:pt idx="20">
                  <c:v>0.70631364376594385</c:v>
                </c:pt>
              </c:numCache>
            </c:numRef>
          </c:xVal>
          <c:yVal>
            <c:numRef>
              <c:f>'Optimal portfolios'!$C$9:$C$29</c:f>
              <c:numCache>
                <c:formatCode>0.00%</c:formatCode>
                <c:ptCount val="21"/>
                <c:pt idx="0">
                  <c:v>0.11657652766685767</c:v>
                </c:pt>
                <c:pt idx="1">
                  <c:v>0.12364766285527345</c:v>
                </c:pt>
                <c:pt idx="2">
                  <c:v>0.13071879804368924</c:v>
                </c:pt>
                <c:pt idx="3">
                  <c:v>0.13778993323210503</c:v>
                </c:pt>
                <c:pt idx="4">
                  <c:v>0.14486106842052082</c:v>
                </c:pt>
                <c:pt idx="5">
                  <c:v>0.15193220360893661</c:v>
                </c:pt>
                <c:pt idx="6">
                  <c:v>0.1590033387973524</c:v>
                </c:pt>
                <c:pt idx="7">
                  <c:v>0.16607447398576825</c:v>
                </c:pt>
                <c:pt idx="8">
                  <c:v>0.17314560917418398</c:v>
                </c:pt>
                <c:pt idx="9">
                  <c:v>0.18021674436259977</c:v>
                </c:pt>
                <c:pt idx="10">
                  <c:v>0.18728787955101556</c:v>
                </c:pt>
                <c:pt idx="11">
                  <c:v>0.19435901473943135</c:v>
                </c:pt>
                <c:pt idx="12">
                  <c:v>0.20143014992784711</c:v>
                </c:pt>
                <c:pt idx="13">
                  <c:v>0.20850128511626292</c:v>
                </c:pt>
                <c:pt idx="14">
                  <c:v>0.21557242030467869</c:v>
                </c:pt>
                <c:pt idx="15">
                  <c:v>0.22264355549309447</c:v>
                </c:pt>
                <c:pt idx="16">
                  <c:v>0.22971469068151024</c:v>
                </c:pt>
                <c:pt idx="17">
                  <c:v>0.23678582586992603</c:v>
                </c:pt>
                <c:pt idx="18">
                  <c:v>0.24385696105834184</c:v>
                </c:pt>
                <c:pt idx="19">
                  <c:v>0.2509280962467576</c:v>
                </c:pt>
                <c:pt idx="20">
                  <c:v>0.25799923143517334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238-413D-98ED-0BF5B2817F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8579344"/>
        <c:axId val="318579016"/>
      </c:scatterChart>
      <c:valAx>
        <c:axId val="318579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579016"/>
        <c:crosses val="autoZero"/>
        <c:crossBetween val="midCat"/>
      </c:valAx>
      <c:valAx>
        <c:axId val="318579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579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609599</xdr:colOff>
      <xdr:row>8</xdr:row>
      <xdr:rowOff>180975</xdr:rowOff>
    </xdr:from>
    <xdr:to>
      <xdr:col>27</xdr:col>
      <xdr:colOff>161924</xdr:colOff>
      <xdr:row>23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552450</xdr:colOff>
      <xdr:row>24</xdr:row>
      <xdr:rowOff>171450</xdr:rowOff>
    </xdr:from>
    <xdr:to>
      <xdr:col>27</xdr:col>
      <xdr:colOff>152400</xdr:colOff>
      <xdr:row>39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44</xdr:row>
      <xdr:rowOff>171450</xdr:rowOff>
    </xdr:from>
    <xdr:to>
      <xdr:col>7</xdr:col>
      <xdr:colOff>47625</xdr:colOff>
      <xdr:row>58</xdr:row>
      <xdr:rowOff>47625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571499</xdr:colOff>
      <xdr:row>45</xdr:row>
      <xdr:rowOff>9525</xdr:rowOff>
    </xdr:from>
    <xdr:to>
      <xdr:col>14</xdr:col>
      <xdr:colOff>866774</xdr:colOff>
      <xdr:row>58</xdr:row>
      <xdr:rowOff>85725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38</xdr:row>
      <xdr:rowOff>171450</xdr:rowOff>
    </xdr:from>
    <xdr:to>
      <xdr:col>4</xdr:col>
      <xdr:colOff>79375</xdr:colOff>
      <xdr:row>54</xdr:row>
      <xdr:rowOff>155575</xdr:rowOff>
    </xdr:to>
    <xdr:graphicFrame macro="">
      <xdr:nvGraphicFramePr>
        <xdr:cNvPr id="2" name="图表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1828800</xdr:colOff>
      <xdr:row>50</xdr:row>
      <xdr:rowOff>123825</xdr:rowOff>
    </xdr:from>
    <xdr:to>
      <xdr:col>1</xdr:col>
      <xdr:colOff>561976</xdr:colOff>
      <xdr:row>51</xdr:row>
      <xdr:rowOff>184566</xdr:rowOff>
    </xdr:to>
    <xdr:sp macro="" textlink="">
      <xdr:nvSpPr>
        <xdr:cNvPr id="3" name="文本框 2"/>
        <xdr:cNvSpPr txBox="1"/>
      </xdr:nvSpPr>
      <xdr:spPr>
        <a:xfrm>
          <a:off x="1828800" y="9725025"/>
          <a:ext cx="1552576" cy="251241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400" b="1"/>
            <a:t>Risk Free rate</a:t>
          </a:r>
          <a:endParaRPr lang="zh-CN" altLang="en-US" sz="1400" b="1"/>
        </a:p>
      </xdr:txBody>
    </xdr:sp>
    <xdr:clientData/>
  </xdr:twoCellAnchor>
  <xdr:twoCellAnchor>
    <xdr:from>
      <xdr:col>0</xdr:col>
      <xdr:colOff>1590675</xdr:colOff>
      <xdr:row>51</xdr:row>
      <xdr:rowOff>57151</xdr:rowOff>
    </xdr:from>
    <xdr:to>
      <xdr:col>0</xdr:col>
      <xdr:colOff>1819276</xdr:colOff>
      <xdr:row>51</xdr:row>
      <xdr:rowOff>66675</xdr:rowOff>
    </xdr:to>
    <xdr:cxnSp macro="">
      <xdr:nvCxnSpPr>
        <xdr:cNvPr id="4" name="直线箭头连接符 7"/>
        <xdr:cNvCxnSpPr/>
      </xdr:nvCxnSpPr>
      <xdr:spPr>
        <a:xfrm flipH="1">
          <a:off x="1590675" y="9848851"/>
          <a:ext cx="228601" cy="952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104774</xdr:colOff>
      <xdr:row>46</xdr:row>
      <xdr:rowOff>38100</xdr:rowOff>
    </xdr:from>
    <xdr:to>
      <xdr:col>4</xdr:col>
      <xdr:colOff>28575</xdr:colOff>
      <xdr:row>47</xdr:row>
      <xdr:rowOff>98841</xdr:rowOff>
    </xdr:to>
    <xdr:sp macro="" textlink="">
      <xdr:nvSpPr>
        <xdr:cNvPr id="10" name="文本框 2"/>
        <xdr:cNvSpPr txBox="1"/>
      </xdr:nvSpPr>
      <xdr:spPr>
        <a:xfrm>
          <a:off x="5200649" y="8877300"/>
          <a:ext cx="1085851" cy="251241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400" b="1"/>
            <a:t>MSFT</a:t>
          </a:r>
          <a:endParaRPr lang="zh-CN" altLang="en-US" sz="1400" b="1"/>
        </a:p>
      </xdr:txBody>
    </xdr:sp>
    <xdr:clientData/>
  </xdr:twoCellAnchor>
  <xdr:twoCellAnchor>
    <xdr:from>
      <xdr:col>5</xdr:col>
      <xdr:colOff>28575</xdr:colOff>
      <xdr:row>38</xdr:row>
      <xdr:rowOff>95250</xdr:rowOff>
    </xdr:from>
    <xdr:to>
      <xdr:col>8</xdr:col>
      <xdr:colOff>1155700</xdr:colOff>
      <xdr:row>54</xdr:row>
      <xdr:rowOff>79375</xdr:rowOff>
    </xdr:to>
    <xdr:graphicFrame macro="">
      <xdr:nvGraphicFramePr>
        <xdr:cNvPr id="15" name="图表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1828800</xdr:colOff>
      <xdr:row>50</xdr:row>
      <xdr:rowOff>123825</xdr:rowOff>
    </xdr:from>
    <xdr:to>
      <xdr:col>6</xdr:col>
      <xdr:colOff>561976</xdr:colOff>
      <xdr:row>51</xdr:row>
      <xdr:rowOff>184566</xdr:rowOff>
    </xdr:to>
    <xdr:sp macro="" textlink="">
      <xdr:nvSpPr>
        <xdr:cNvPr id="16" name="文本框 2"/>
        <xdr:cNvSpPr txBox="1"/>
      </xdr:nvSpPr>
      <xdr:spPr>
        <a:xfrm>
          <a:off x="1828800" y="9725025"/>
          <a:ext cx="1552576" cy="251241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400" b="1"/>
            <a:t>Risk Free rate</a:t>
          </a:r>
          <a:endParaRPr lang="zh-CN" altLang="en-US" sz="1400" b="1"/>
        </a:p>
      </xdr:txBody>
    </xdr:sp>
    <xdr:clientData/>
  </xdr:twoCellAnchor>
  <xdr:twoCellAnchor>
    <xdr:from>
      <xdr:col>5</xdr:col>
      <xdr:colOff>1590675</xdr:colOff>
      <xdr:row>51</xdr:row>
      <xdr:rowOff>57151</xdr:rowOff>
    </xdr:from>
    <xdr:to>
      <xdr:col>5</xdr:col>
      <xdr:colOff>1819276</xdr:colOff>
      <xdr:row>51</xdr:row>
      <xdr:rowOff>66675</xdr:rowOff>
    </xdr:to>
    <xdr:cxnSp macro="">
      <xdr:nvCxnSpPr>
        <xdr:cNvPr id="17" name="直线箭头连接符 7"/>
        <xdr:cNvCxnSpPr/>
      </xdr:nvCxnSpPr>
      <xdr:spPr>
        <a:xfrm flipH="1">
          <a:off x="1590675" y="9848851"/>
          <a:ext cx="228601" cy="952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1381124</xdr:colOff>
      <xdr:row>45</xdr:row>
      <xdr:rowOff>180975</xdr:rowOff>
    </xdr:from>
    <xdr:to>
      <xdr:col>8</xdr:col>
      <xdr:colOff>990600</xdr:colOff>
      <xdr:row>47</xdr:row>
      <xdr:rowOff>51216</xdr:rowOff>
    </xdr:to>
    <xdr:sp macro="" textlink="">
      <xdr:nvSpPr>
        <xdr:cNvPr id="18" name="文本框 2"/>
        <xdr:cNvSpPr txBox="1"/>
      </xdr:nvSpPr>
      <xdr:spPr>
        <a:xfrm>
          <a:off x="11868149" y="8829675"/>
          <a:ext cx="1085851" cy="251241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400" b="1"/>
            <a:t>GOOG</a:t>
          </a:r>
          <a:endParaRPr lang="zh-CN" altLang="en-US" sz="1400" b="1"/>
        </a:p>
      </xdr:txBody>
    </xdr:sp>
    <xdr:clientData/>
  </xdr:twoCellAnchor>
  <xdr:twoCellAnchor>
    <xdr:from>
      <xdr:col>10</xdr:col>
      <xdr:colOff>0</xdr:colOff>
      <xdr:row>15</xdr:row>
      <xdr:rowOff>0</xdr:rowOff>
    </xdr:from>
    <xdr:to>
      <xdr:col>17</xdr:col>
      <xdr:colOff>476250</xdr:colOff>
      <xdr:row>28</xdr:row>
      <xdr:rowOff>66675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0.28446</cdr:x>
      <cdr:y>0.02448</cdr:y>
    </cdr:from>
    <cdr:to>
      <cdr:x>0.6674</cdr:x>
      <cdr:y>0.13748</cdr:y>
    </cdr:to>
    <cdr:sp macro="" textlink="">
      <cdr:nvSpPr>
        <cdr:cNvPr id="2" name="文本框 1"/>
        <cdr:cNvSpPr txBox="1"/>
      </cdr:nvSpPr>
      <cdr:spPr>
        <a:xfrm xmlns:a="http://schemas.openxmlformats.org/drawingml/2006/main">
          <a:off x="1651000" y="81306"/>
          <a:ext cx="2222500" cy="37526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vert="horz" wrap="square" rtlCol="0" anchor="t"/>
        <a:lstStyle xmlns:a="http://schemas.openxmlformats.org/drawingml/2006/main"/>
        <a:p xmlns:a="http://schemas.openxmlformats.org/drawingml/2006/main">
          <a:r>
            <a:rPr lang="en-US" altLang="zh-CN" sz="1600" b="1">
              <a:solidFill>
                <a:schemeClr val="tx1"/>
              </a:solidFill>
            </a:rPr>
            <a:t>Security</a:t>
          </a:r>
          <a:r>
            <a:rPr lang="zh-CN" altLang="en-US" sz="1600" b="1">
              <a:solidFill>
                <a:schemeClr val="tx1"/>
              </a:solidFill>
            </a:rPr>
            <a:t> </a:t>
          </a:r>
          <a:r>
            <a:rPr lang="en-US" altLang="zh-CN" sz="1600" b="1">
              <a:solidFill>
                <a:schemeClr val="tx1"/>
              </a:solidFill>
            </a:rPr>
            <a:t>Market</a:t>
          </a:r>
          <a:r>
            <a:rPr lang="zh-CN" altLang="en-US" sz="1600" b="1">
              <a:solidFill>
                <a:schemeClr val="tx1"/>
              </a:solidFill>
            </a:rPr>
            <a:t> </a:t>
          </a:r>
          <a:r>
            <a:rPr lang="en-US" altLang="zh-CN" sz="1600" b="1">
              <a:solidFill>
                <a:schemeClr val="tx1"/>
              </a:solidFill>
            </a:rPr>
            <a:t>Line</a:t>
          </a:r>
          <a:endParaRPr lang="zh-CN" altLang="en-US" sz="16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0.64856</cdr:x>
      <cdr:y>0.09561</cdr:y>
    </cdr:from>
    <cdr:to>
      <cdr:x>0.81073</cdr:x>
      <cdr:y>0.17847</cdr:y>
    </cdr:to>
    <cdr:sp macro="" textlink="">
      <cdr:nvSpPr>
        <cdr:cNvPr id="3" name="文本框 2"/>
        <cdr:cNvSpPr txBox="1"/>
      </cdr:nvSpPr>
      <cdr:spPr>
        <a:xfrm xmlns:a="http://schemas.openxmlformats.org/drawingml/2006/main">
          <a:off x="4035966" y="289913"/>
          <a:ext cx="1009184" cy="25124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19050" cmpd="sng">
          <a:solidFill>
            <a:schemeClr val="tx1"/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vert="horz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US" altLang="zh-CN" sz="1400" b="1"/>
            <a:t>S&amp;P500</a:t>
          </a:r>
          <a:endParaRPr lang="zh-CN" altLang="en-US" sz="1400" b="1"/>
        </a:p>
      </cdr:txBody>
    </cdr:sp>
  </cdr:relSizeAnchor>
  <cdr:relSizeAnchor xmlns:cdr="http://schemas.openxmlformats.org/drawingml/2006/chartDrawing">
    <cdr:from>
      <cdr:x>0.83285</cdr:x>
      <cdr:y>0.1004</cdr:y>
    </cdr:from>
    <cdr:to>
      <cdr:x>0.94997</cdr:x>
      <cdr:y>0.17573</cdr:y>
    </cdr:to>
    <cdr:sp macro="" textlink="">
      <cdr:nvSpPr>
        <cdr:cNvPr id="4" name="文本框 3"/>
        <cdr:cNvSpPr txBox="1"/>
      </cdr:nvSpPr>
      <cdr:spPr>
        <a:xfrm xmlns:a="http://schemas.openxmlformats.org/drawingml/2006/main">
          <a:off x="5182853" y="304416"/>
          <a:ext cx="728838" cy="22841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19050" cmpd="sng">
          <a:solidFill>
            <a:schemeClr val="tx1"/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vert="horz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US" altLang="zh-CN" sz="1400" b="1"/>
            <a:t>Apple </a:t>
          </a:r>
          <a:endParaRPr lang="zh-CN" altLang="en-US" sz="1400" b="1"/>
        </a:p>
      </cdr:txBody>
    </cdr:sp>
  </cdr:relSizeAnchor>
  <cdr:relSizeAnchor xmlns:cdr="http://schemas.openxmlformats.org/drawingml/2006/chartDrawing">
    <cdr:from>
      <cdr:x>0.85255</cdr:x>
      <cdr:y>0.30471</cdr:y>
    </cdr:from>
    <cdr:to>
      <cdr:x>0.93107</cdr:x>
      <cdr:y>0.45848</cdr:y>
    </cdr:to>
    <cdr:cxnSp macro="">
      <cdr:nvCxnSpPr>
        <cdr:cNvPr id="6" name="直线箭头连接符 5"/>
        <cdr:cNvCxnSpPr/>
      </cdr:nvCxnSpPr>
      <cdr:spPr>
        <a:xfrm xmlns:a="http://schemas.openxmlformats.org/drawingml/2006/main" flipH="1" flipV="1">
          <a:off x="5305425" y="923925"/>
          <a:ext cx="488612" cy="466234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0.72964</cdr:x>
      <cdr:y>0.17847</cdr:y>
    </cdr:from>
    <cdr:to>
      <cdr:x>0.81888</cdr:x>
      <cdr:y>0.28586</cdr:y>
    </cdr:to>
    <cdr:cxnSp macro="">
      <cdr:nvCxnSpPr>
        <cdr:cNvPr id="8" name="直线箭头连接符 7"/>
        <cdr:cNvCxnSpPr>
          <a:stCxn xmlns:a="http://schemas.openxmlformats.org/drawingml/2006/main" id="3" idx="2"/>
        </cdr:cNvCxnSpPr>
      </cdr:nvCxnSpPr>
      <cdr:spPr>
        <a:xfrm xmlns:a="http://schemas.openxmlformats.org/drawingml/2006/main">
          <a:off x="4540558" y="541154"/>
          <a:ext cx="555317" cy="32562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0.88929</cdr:x>
      <cdr:y>0.17573</cdr:y>
    </cdr:from>
    <cdr:to>
      <cdr:x>0.89141</cdr:x>
      <cdr:y>0.24188</cdr:y>
    </cdr:to>
    <cdr:cxnSp macro="">
      <cdr:nvCxnSpPr>
        <cdr:cNvPr id="11" name="直线箭头连接符 10"/>
        <cdr:cNvCxnSpPr>
          <a:stCxn xmlns:a="http://schemas.openxmlformats.org/drawingml/2006/main" id="4" idx="2"/>
        </cdr:cNvCxnSpPr>
      </cdr:nvCxnSpPr>
      <cdr:spPr>
        <a:xfrm xmlns:a="http://schemas.openxmlformats.org/drawingml/2006/main" flipH="1">
          <a:off x="5534025" y="532826"/>
          <a:ext cx="13247" cy="200599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0.28446</cdr:x>
      <cdr:y>0.02448</cdr:y>
    </cdr:from>
    <cdr:to>
      <cdr:x>0.6674</cdr:x>
      <cdr:y>0.13748</cdr:y>
    </cdr:to>
    <cdr:sp macro="" textlink="">
      <cdr:nvSpPr>
        <cdr:cNvPr id="2" name="文本框 1"/>
        <cdr:cNvSpPr txBox="1"/>
      </cdr:nvSpPr>
      <cdr:spPr>
        <a:xfrm xmlns:a="http://schemas.openxmlformats.org/drawingml/2006/main">
          <a:off x="1651000" y="81306"/>
          <a:ext cx="2222500" cy="37526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vert="horz" wrap="square" rtlCol="0" anchor="t"/>
        <a:lstStyle xmlns:a="http://schemas.openxmlformats.org/drawingml/2006/main"/>
        <a:p xmlns:a="http://schemas.openxmlformats.org/drawingml/2006/main">
          <a:r>
            <a:rPr lang="en-US" altLang="zh-CN" sz="1600" b="1">
              <a:solidFill>
                <a:schemeClr val="tx1"/>
              </a:solidFill>
            </a:rPr>
            <a:t>Security</a:t>
          </a:r>
          <a:r>
            <a:rPr lang="zh-CN" altLang="en-US" sz="1600" b="1">
              <a:solidFill>
                <a:schemeClr val="tx1"/>
              </a:solidFill>
            </a:rPr>
            <a:t> </a:t>
          </a:r>
          <a:r>
            <a:rPr lang="en-US" altLang="zh-CN" sz="1600" b="1">
              <a:solidFill>
                <a:schemeClr val="tx1"/>
              </a:solidFill>
            </a:rPr>
            <a:t>Market</a:t>
          </a:r>
          <a:r>
            <a:rPr lang="zh-CN" altLang="en-US" sz="1600" b="1">
              <a:solidFill>
                <a:schemeClr val="tx1"/>
              </a:solidFill>
            </a:rPr>
            <a:t> </a:t>
          </a:r>
          <a:r>
            <a:rPr lang="en-US" altLang="zh-CN" sz="1600" b="1">
              <a:solidFill>
                <a:schemeClr val="tx1"/>
              </a:solidFill>
            </a:rPr>
            <a:t>Line</a:t>
          </a:r>
          <a:endParaRPr lang="zh-CN" altLang="en-US" sz="16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0.65468</cdr:x>
      <cdr:y>0.09247</cdr:y>
    </cdr:from>
    <cdr:to>
      <cdr:x>0.81685</cdr:x>
      <cdr:y>0.17533</cdr:y>
    </cdr:to>
    <cdr:sp macro="" textlink="">
      <cdr:nvSpPr>
        <cdr:cNvPr id="3" name="文本框 2"/>
        <cdr:cNvSpPr txBox="1"/>
      </cdr:nvSpPr>
      <cdr:spPr>
        <a:xfrm xmlns:a="http://schemas.openxmlformats.org/drawingml/2006/main">
          <a:off x="4074089" y="280376"/>
          <a:ext cx="1009184" cy="25124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19050" cmpd="sng">
          <a:solidFill>
            <a:schemeClr val="tx1"/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vert="horz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US" altLang="zh-CN" sz="1400" b="1"/>
            <a:t>S&amp;P500</a:t>
          </a:r>
          <a:endParaRPr lang="zh-CN" altLang="en-US" sz="1400" b="1"/>
        </a:p>
      </cdr:txBody>
    </cdr:sp>
  </cdr:relSizeAnchor>
  <cdr:relSizeAnchor xmlns:cdr="http://schemas.openxmlformats.org/drawingml/2006/chartDrawing">
    <cdr:from>
      <cdr:x>0.83285</cdr:x>
      <cdr:y>0.1004</cdr:y>
    </cdr:from>
    <cdr:to>
      <cdr:x>0.94997</cdr:x>
      <cdr:y>0.17573</cdr:y>
    </cdr:to>
    <cdr:sp macro="" textlink="">
      <cdr:nvSpPr>
        <cdr:cNvPr id="4" name="文本框 3"/>
        <cdr:cNvSpPr txBox="1"/>
      </cdr:nvSpPr>
      <cdr:spPr>
        <a:xfrm xmlns:a="http://schemas.openxmlformats.org/drawingml/2006/main">
          <a:off x="5182853" y="304416"/>
          <a:ext cx="728838" cy="22841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19050" cmpd="sng">
          <a:solidFill>
            <a:schemeClr val="tx1"/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vert="horz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US" altLang="zh-CN" sz="1400" b="1"/>
            <a:t>Apple </a:t>
          </a:r>
          <a:endParaRPr lang="zh-CN" altLang="en-US" sz="1400" b="1"/>
        </a:p>
      </cdr:txBody>
    </cdr:sp>
  </cdr:relSizeAnchor>
  <cdr:relSizeAnchor xmlns:cdr="http://schemas.openxmlformats.org/drawingml/2006/chartDrawing">
    <cdr:from>
      <cdr:x>0.81582</cdr:x>
      <cdr:y>0.31099</cdr:y>
    </cdr:from>
    <cdr:to>
      <cdr:x>0.89434</cdr:x>
      <cdr:y>0.46476</cdr:y>
    </cdr:to>
    <cdr:cxnSp macro="">
      <cdr:nvCxnSpPr>
        <cdr:cNvPr id="6" name="直线箭头连接符 5"/>
        <cdr:cNvCxnSpPr/>
      </cdr:nvCxnSpPr>
      <cdr:spPr>
        <a:xfrm xmlns:a="http://schemas.openxmlformats.org/drawingml/2006/main" flipH="1" flipV="1">
          <a:off x="5076819" y="942969"/>
          <a:ext cx="488630" cy="46625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0.73576</cdr:x>
      <cdr:y>0.17533</cdr:y>
    </cdr:from>
    <cdr:to>
      <cdr:x>0.825</cdr:x>
      <cdr:y>0.28272</cdr:y>
    </cdr:to>
    <cdr:cxnSp macro="">
      <cdr:nvCxnSpPr>
        <cdr:cNvPr id="8" name="直线箭头连接符 7"/>
        <cdr:cNvCxnSpPr>
          <a:stCxn xmlns:a="http://schemas.openxmlformats.org/drawingml/2006/main" id="3" idx="2"/>
        </cdr:cNvCxnSpPr>
      </cdr:nvCxnSpPr>
      <cdr:spPr>
        <a:xfrm xmlns:a="http://schemas.openxmlformats.org/drawingml/2006/main">
          <a:off x="4578650" y="531618"/>
          <a:ext cx="555340" cy="32562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0.88929</cdr:x>
      <cdr:y>0.17573</cdr:y>
    </cdr:from>
    <cdr:to>
      <cdr:x>0.89141</cdr:x>
      <cdr:y>0.24188</cdr:y>
    </cdr:to>
    <cdr:cxnSp macro="">
      <cdr:nvCxnSpPr>
        <cdr:cNvPr id="11" name="直线箭头连接符 10"/>
        <cdr:cNvCxnSpPr>
          <a:stCxn xmlns:a="http://schemas.openxmlformats.org/drawingml/2006/main" id="4" idx="2"/>
        </cdr:cNvCxnSpPr>
      </cdr:nvCxnSpPr>
      <cdr:spPr>
        <a:xfrm xmlns:a="http://schemas.openxmlformats.org/drawingml/2006/main" flipH="1">
          <a:off x="5534025" y="532826"/>
          <a:ext cx="13247" cy="200599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topLeftCell="A82" workbookViewId="0">
      <selection activeCell="K3" sqref="K3"/>
    </sheetView>
  </sheetViews>
  <sheetFormatPr defaultRowHeight="15"/>
  <cols>
    <col min="1" max="1" width="14.140625" style="19" customWidth="1"/>
    <col min="2" max="2" width="11.5703125" style="10" bestFit="1" customWidth="1"/>
    <col min="3" max="3" width="16.42578125" style="10" customWidth="1"/>
    <col min="4" max="4" width="11.42578125" style="10" customWidth="1"/>
    <col min="5" max="5" width="19.28515625" style="10" customWidth="1"/>
    <col min="6" max="6" width="15.7109375" style="10" customWidth="1"/>
    <col min="7" max="8" width="9.140625" style="10"/>
    <col min="9" max="9" width="14.28515625" style="19" customWidth="1"/>
    <col min="10" max="10" width="11.7109375" style="10" customWidth="1"/>
    <col min="11" max="11" width="15.140625" style="10" customWidth="1"/>
    <col min="12" max="12" width="11.42578125" style="10" customWidth="1"/>
    <col min="13" max="13" width="14.140625" style="10" customWidth="1"/>
    <col min="14" max="14" width="15.5703125" style="10" customWidth="1"/>
    <col min="15" max="16384" width="9.140625" style="10"/>
  </cols>
  <sheetData>
    <row r="1" spans="1:21" ht="15.75">
      <c r="A1" s="8" t="s">
        <v>0</v>
      </c>
      <c r="B1" s="9" t="s">
        <v>1</v>
      </c>
      <c r="C1" s="9" t="s">
        <v>61</v>
      </c>
      <c r="D1" s="9" t="s">
        <v>2</v>
      </c>
      <c r="E1" s="9" t="s">
        <v>62</v>
      </c>
      <c r="F1" s="9" t="s">
        <v>63</v>
      </c>
      <c r="G1" s="9"/>
      <c r="H1" s="9" t="s">
        <v>3</v>
      </c>
      <c r="I1" s="8" t="s">
        <v>0</v>
      </c>
      <c r="J1" s="9" t="s">
        <v>1</v>
      </c>
      <c r="K1" s="9" t="s">
        <v>61</v>
      </c>
      <c r="L1" s="9" t="s">
        <v>2</v>
      </c>
      <c r="M1" s="9" t="s">
        <v>62</v>
      </c>
      <c r="N1" s="9" t="s">
        <v>63</v>
      </c>
    </row>
    <row r="2" spans="1:21" ht="15.75">
      <c r="A2" s="8"/>
      <c r="B2" s="9" t="s">
        <v>64</v>
      </c>
      <c r="C2" s="9" t="s">
        <v>65</v>
      </c>
      <c r="D2" s="9" t="s">
        <v>64</v>
      </c>
      <c r="E2" s="9" t="s">
        <v>65</v>
      </c>
      <c r="F2" s="9" t="s">
        <v>65</v>
      </c>
      <c r="G2" s="9"/>
      <c r="H2" s="9"/>
      <c r="I2" s="10"/>
      <c r="O2" s="8"/>
      <c r="P2" s="8"/>
      <c r="Q2" s="11" t="s">
        <v>4</v>
      </c>
      <c r="R2" s="11" t="s">
        <v>4</v>
      </c>
      <c r="S2" s="11" t="s">
        <v>4</v>
      </c>
      <c r="T2" s="11" t="s">
        <v>4</v>
      </c>
      <c r="U2" s="11" t="s">
        <v>4</v>
      </c>
    </row>
    <row r="3" spans="1:21">
      <c r="A3" s="12">
        <v>41061</v>
      </c>
      <c r="B3" s="13">
        <v>1362.160034</v>
      </c>
      <c r="C3" s="13">
        <v>73.085846000000004</v>
      </c>
      <c r="D3" s="13">
        <v>2935.0500489999999</v>
      </c>
      <c r="E3" s="13">
        <v>25.736992000000001</v>
      </c>
      <c r="F3" s="13">
        <v>288.95193499999999</v>
      </c>
      <c r="I3" s="12">
        <v>41091</v>
      </c>
      <c r="J3" s="20">
        <f t="shared" ref="J3:J34" si="0">B4/B3-1</f>
        <v>1.2597574126154365E-2</v>
      </c>
      <c r="K3" s="20">
        <f t="shared" ref="K3:K34" si="1">C4/C3-1</f>
        <v>4.5822087083728924E-2</v>
      </c>
      <c r="L3" s="20">
        <f t="shared" ref="L3:L34" si="2">D4/D3-1</f>
        <v>1.522962445401177E-3</v>
      </c>
      <c r="M3" s="20">
        <f t="shared" ref="M3:M34" si="3">E4/E3-1</f>
        <v>-3.661344729018845E-2</v>
      </c>
      <c r="N3" s="20">
        <f t="shared" ref="N3:N34" si="4">F4/F3-1</f>
        <v>9.1195883495294838E-2</v>
      </c>
    </row>
    <row r="4" spans="1:21">
      <c r="A4" s="12">
        <v>41091</v>
      </c>
      <c r="B4" s="13">
        <v>1379.3199460000001</v>
      </c>
      <c r="C4" s="13">
        <v>76.434792000000002</v>
      </c>
      <c r="D4" s="13">
        <v>2939.5200199999999</v>
      </c>
      <c r="E4" s="13">
        <v>24.794671999999998</v>
      </c>
      <c r="F4" s="13">
        <v>315.30316199999999</v>
      </c>
      <c r="I4" s="12">
        <v>41122</v>
      </c>
      <c r="J4" s="20">
        <f t="shared" si="0"/>
        <v>1.9763369680148246E-2</v>
      </c>
      <c r="K4" s="20">
        <f t="shared" si="1"/>
        <v>8.9200517481620167E-2</v>
      </c>
      <c r="L4" s="20">
        <f t="shared" si="2"/>
        <v>4.3353996616086965E-2</v>
      </c>
      <c r="M4" s="20">
        <f t="shared" si="3"/>
        <v>4.5809519077324445E-2</v>
      </c>
      <c r="N4" s="20">
        <f t="shared" si="4"/>
        <v>8.2341949364910016E-2</v>
      </c>
    </row>
    <row r="5" spans="1:21">
      <c r="A5" s="12">
        <v>41122</v>
      </c>
      <c r="B5" s="14">
        <v>1406.579956</v>
      </c>
      <c r="C5" s="14">
        <v>83.252814999999998</v>
      </c>
      <c r="D5" s="14">
        <v>3066.959961</v>
      </c>
      <c r="E5" s="14">
        <v>25.930503999999999</v>
      </c>
      <c r="F5" s="14">
        <v>341.26583900000003</v>
      </c>
      <c r="I5" s="12">
        <v>41153</v>
      </c>
      <c r="J5" s="20">
        <f t="shared" si="0"/>
        <v>2.4236153696477025E-2</v>
      </c>
      <c r="K5" s="20">
        <f t="shared" si="1"/>
        <v>7.1011052298952659E-3</v>
      </c>
      <c r="L5" s="20">
        <f t="shared" si="2"/>
        <v>1.6064774117212632E-2</v>
      </c>
      <c r="M5" s="20">
        <f t="shared" si="3"/>
        <v>-2.7996601994315307E-2</v>
      </c>
      <c r="N5" s="20">
        <f t="shared" si="4"/>
        <v>0.10131517734477957</v>
      </c>
    </row>
    <row r="6" spans="1:21">
      <c r="A6" s="12">
        <v>41153</v>
      </c>
      <c r="B6" s="14">
        <v>1440.670044</v>
      </c>
      <c r="C6" s="14">
        <v>83.844002000000003</v>
      </c>
      <c r="D6" s="14">
        <v>3116.2299800000001</v>
      </c>
      <c r="E6" s="14">
        <v>25.204537999999999</v>
      </c>
      <c r="F6" s="14">
        <v>375.84124800000001</v>
      </c>
      <c r="I6" s="12">
        <v>41183</v>
      </c>
      <c r="J6" s="20">
        <f t="shared" si="0"/>
        <v>-1.9789409878227415E-2</v>
      </c>
      <c r="K6" s="20">
        <f t="shared" si="1"/>
        <v>-0.10759990917418283</v>
      </c>
      <c r="L6" s="20">
        <f t="shared" si="2"/>
        <v>-4.4605180263364241E-2</v>
      </c>
      <c r="M6" s="20">
        <f t="shared" si="3"/>
        <v>-4.0994601845112166E-2</v>
      </c>
      <c r="N6" s="20">
        <f t="shared" si="4"/>
        <v>-9.8343269124095745E-2</v>
      </c>
    </row>
    <row r="7" spans="1:21">
      <c r="A7" s="12">
        <v>41183</v>
      </c>
      <c r="B7" s="14">
        <v>1412.160034</v>
      </c>
      <c r="C7" s="14">
        <v>74.822395</v>
      </c>
      <c r="D7" s="14">
        <v>2977.2299800000001</v>
      </c>
      <c r="E7" s="14">
        <v>24.171288000000001</v>
      </c>
      <c r="F7" s="14">
        <v>338.87979100000001</v>
      </c>
      <c r="I7" s="12">
        <v>41214</v>
      </c>
      <c r="J7" s="20">
        <f t="shared" si="0"/>
        <v>2.8467170173434031E-3</v>
      </c>
      <c r="K7" s="20">
        <f t="shared" si="1"/>
        <v>-1.6864683361178079E-2</v>
      </c>
      <c r="L7" s="20">
        <f t="shared" si="2"/>
        <v>1.1087490795722799E-2</v>
      </c>
      <c r="M7" s="20">
        <f t="shared" si="3"/>
        <v>-6.7273659558398369E-2</v>
      </c>
      <c r="N7" s="20">
        <f t="shared" si="4"/>
        <v>2.656178160827527E-2</v>
      </c>
    </row>
    <row r="8" spans="1:21">
      <c r="A8" s="12">
        <v>41214</v>
      </c>
      <c r="B8" s="14">
        <v>1416.1800539999999</v>
      </c>
      <c r="C8" s="14">
        <v>73.560539000000006</v>
      </c>
      <c r="D8" s="14">
        <v>3010.23999</v>
      </c>
      <c r="E8" s="14">
        <v>22.545197000000002</v>
      </c>
      <c r="F8" s="14">
        <v>347.88104199999998</v>
      </c>
      <c r="I8" s="12">
        <v>41244</v>
      </c>
      <c r="J8" s="20">
        <f t="shared" si="0"/>
        <v>7.068230463864511E-3</v>
      </c>
      <c r="K8" s="20">
        <f t="shared" si="1"/>
        <v>-8.6589985426833271E-2</v>
      </c>
      <c r="L8" s="20">
        <f t="shared" si="2"/>
        <v>3.0794953328621144E-3</v>
      </c>
      <c r="M8" s="20">
        <f t="shared" si="3"/>
        <v>1.1625624739495466E-2</v>
      </c>
      <c r="N8" s="20">
        <f t="shared" si="4"/>
        <v>1.2901507866588613E-2</v>
      </c>
      <c r="R8" s="15" t="s">
        <v>35</v>
      </c>
      <c r="S8" s="16"/>
    </row>
    <row r="9" spans="1:21">
      <c r="A9" s="12">
        <v>41244</v>
      </c>
      <c r="B9" s="14">
        <v>1426.1899410000001</v>
      </c>
      <c r="C9" s="14">
        <v>67.190933000000001</v>
      </c>
      <c r="D9" s="14">
        <v>3019.51001</v>
      </c>
      <c r="E9" s="14">
        <v>22.807299</v>
      </c>
      <c r="F9" s="14">
        <v>352.36923200000001</v>
      </c>
      <c r="I9" s="12">
        <v>41275</v>
      </c>
      <c r="J9" s="20">
        <f t="shared" si="0"/>
        <v>5.0428096519578469E-2</v>
      </c>
      <c r="K9" s="20">
        <f t="shared" si="1"/>
        <v>-0.14408948600252358</v>
      </c>
      <c r="L9" s="20">
        <f t="shared" si="2"/>
        <v>4.0609195728415592E-2</v>
      </c>
      <c r="M9" s="20">
        <f t="shared" si="3"/>
        <v>2.770499040679919E-2</v>
      </c>
      <c r="N9" s="20">
        <f t="shared" si="4"/>
        <v>6.829424028713138E-2</v>
      </c>
    </row>
    <row r="10" spans="1:21">
      <c r="A10" s="12">
        <v>41275</v>
      </c>
      <c r="B10" s="14">
        <v>1498.1099850000001</v>
      </c>
      <c r="C10" s="14">
        <v>57.509425999999998</v>
      </c>
      <c r="D10" s="14">
        <v>3142.1298830000001</v>
      </c>
      <c r="E10" s="14">
        <v>23.439174999999999</v>
      </c>
      <c r="F10" s="14">
        <v>376.43402099999997</v>
      </c>
      <c r="I10" s="12">
        <v>41306</v>
      </c>
      <c r="J10" s="20">
        <f t="shared" si="0"/>
        <v>1.1060649195259176E-2</v>
      </c>
      <c r="K10" s="20">
        <f t="shared" si="1"/>
        <v>-3.0933642078083023E-2</v>
      </c>
      <c r="L10" s="20">
        <f t="shared" si="2"/>
        <v>5.7477121164568601E-3</v>
      </c>
      <c r="M10" s="20">
        <f t="shared" si="3"/>
        <v>1.2750448767928191E-2</v>
      </c>
      <c r="N10" s="20">
        <f t="shared" si="4"/>
        <v>6.0223153953452124E-2</v>
      </c>
    </row>
    <row r="11" spans="1:21">
      <c r="A11" s="12">
        <v>41306</v>
      </c>
      <c r="B11" s="14">
        <v>1514.6800539999999</v>
      </c>
      <c r="C11" s="14">
        <v>55.730449999999998</v>
      </c>
      <c r="D11" s="14">
        <v>3160.1899410000001</v>
      </c>
      <c r="E11" s="14">
        <v>23.738035</v>
      </c>
      <c r="F11" s="14">
        <v>399.10406499999999</v>
      </c>
      <c r="I11" s="12">
        <v>41334</v>
      </c>
      <c r="J11" s="20">
        <f t="shared" si="0"/>
        <v>3.5987723516956116E-2</v>
      </c>
      <c r="K11" s="20">
        <f t="shared" si="1"/>
        <v>8.6990505190609468E-3</v>
      </c>
      <c r="L11" s="20">
        <f t="shared" si="2"/>
        <v>3.3963173417999259E-2</v>
      </c>
      <c r="M11" s="20">
        <f t="shared" si="3"/>
        <v>3.7657202881367313E-2</v>
      </c>
      <c r="N11" s="20">
        <f t="shared" si="4"/>
        <v>-8.7493796887285757E-3</v>
      </c>
    </row>
    <row r="12" spans="1:21">
      <c r="A12" s="12">
        <v>41334</v>
      </c>
      <c r="B12" s="14">
        <v>1569.1899410000001</v>
      </c>
      <c r="C12" s="14">
        <v>56.215252</v>
      </c>
      <c r="D12" s="14">
        <v>3267.5200199999999</v>
      </c>
      <c r="E12" s="14">
        <v>24.631943</v>
      </c>
      <c r="F12" s="14">
        <v>395.61215199999998</v>
      </c>
      <c r="I12" s="12">
        <v>41365</v>
      </c>
      <c r="J12" s="20">
        <f t="shared" si="0"/>
        <v>1.8085767859252311E-2</v>
      </c>
      <c r="K12" s="20">
        <f t="shared" si="1"/>
        <v>2.7095849361313817E-4</v>
      </c>
      <c r="L12" s="20">
        <f t="shared" si="2"/>
        <v>1.8751229870046737E-2</v>
      </c>
      <c r="M12" s="20">
        <f t="shared" si="3"/>
        <v>0.1569384112329264</v>
      </c>
      <c r="N12" s="20">
        <f t="shared" si="4"/>
        <v>3.8252793609838465E-2</v>
      </c>
    </row>
    <row r="13" spans="1:21">
      <c r="A13" s="12">
        <v>41365</v>
      </c>
      <c r="B13" s="14">
        <v>1597.5699460000001</v>
      </c>
      <c r="C13" s="14">
        <v>56.230483999999997</v>
      </c>
      <c r="D13" s="14">
        <v>3328.790039</v>
      </c>
      <c r="E13" s="14">
        <v>28.497641000000002</v>
      </c>
      <c r="F13" s="14">
        <v>410.74542200000002</v>
      </c>
      <c r="I13" s="12">
        <v>41395</v>
      </c>
      <c r="J13" s="20">
        <f t="shared" si="0"/>
        <v>2.0762811721046104E-2</v>
      </c>
      <c r="K13" s="20">
        <f t="shared" si="1"/>
        <v>1.5696432561384421E-2</v>
      </c>
      <c r="L13" s="20">
        <f t="shared" si="2"/>
        <v>3.8188011713165437E-2</v>
      </c>
      <c r="M13" s="20">
        <f t="shared" si="3"/>
        <v>5.4380466088403523E-2</v>
      </c>
      <c r="N13" s="20">
        <f t="shared" si="4"/>
        <v>5.6574982350016345E-2</v>
      </c>
    </row>
    <row r="14" spans="1:21">
      <c r="A14" s="12">
        <v>41395</v>
      </c>
      <c r="B14" s="14">
        <v>1630.73999</v>
      </c>
      <c r="C14" s="14">
        <v>57.113101999999998</v>
      </c>
      <c r="D14" s="14">
        <v>3455.9099120000001</v>
      </c>
      <c r="E14" s="14">
        <v>30.047356000000001</v>
      </c>
      <c r="F14" s="14">
        <v>433.98333700000001</v>
      </c>
      <c r="I14" s="12">
        <v>41426</v>
      </c>
      <c r="J14" s="20">
        <f t="shared" si="0"/>
        <v>-1.4999301636062778E-2</v>
      </c>
      <c r="K14" s="20">
        <f t="shared" si="1"/>
        <v>-0.11245719064602722</v>
      </c>
      <c r="L14" s="20">
        <f t="shared" si="2"/>
        <v>-1.5237640257099394E-2</v>
      </c>
      <c r="M14" s="20">
        <f t="shared" si="3"/>
        <v>-3.3752720206063902E-3</v>
      </c>
      <c r="N14" s="20">
        <f t="shared" si="4"/>
        <v>1.0502458531028713E-2</v>
      </c>
    </row>
    <row r="15" spans="1:21">
      <c r="A15" s="12">
        <v>41426</v>
      </c>
      <c r="B15" s="14">
        <v>1606.280029</v>
      </c>
      <c r="C15" s="14">
        <v>50.690322999999999</v>
      </c>
      <c r="D15" s="14">
        <v>3403.25</v>
      </c>
      <c r="E15" s="14">
        <v>29.945938000000002</v>
      </c>
      <c r="F15" s="14">
        <v>438.54122899999999</v>
      </c>
      <c r="I15" s="12">
        <v>41456</v>
      </c>
      <c r="J15" s="20">
        <f t="shared" si="0"/>
        <v>4.9462079815224991E-2</v>
      </c>
      <c r="K15" s="20">
        <f t="shared" si="1"/>
        <v>0.14122508156043923</v>
      </c>
      <c r="L15" s="20">
        <f t="shared" si="2"/>
        <v>6.5560895320649459E-2</v>
      </c>
      <c r="M15" s="20">
        <f t="shared" si="3"/>
        <v>-7.8170234640838498E-2</v>
      </c>
      <c r="N15" s="20">
        <f t="shared" si="4"/>
        <v>8.3828811452526519E-3</v>
      </c>
    </row>
    <row r="16" spans="1:21">
      <c r="A16" s="12">
        <v>41456</v>
      </c>
      <c r="B16" s="14">
        <v>1685.7299800000001</v>
      </c>
      <c r="C16" s="14">
        <v>57.849068000000003</v>
      </c>
      <c r="D16" s="14">
        <v>3626.3701169999999</v>
      </c>
      <c r="E16" s="14">
        <v>27.605056999999999</v>
      </c>
      <c r="F16" s="14">
        <v>442.217468</v>
      </c>
      <c r="I16" s="12">
        <v>41487</v>
      </c>
      <c r="J16" s="20">
        <f t="shared" si="0"/>
        <v>-3.1298019033866864E-2</v>
      </c>
      <c r="K16" s="20">
        <f t="shared" si="1"/>
        <v>7.6658054370037476E-2</v>
      </c>
      <c r="L16" s="20">
        <f t="shared" si="2"/>
        <v>-1.0065161255574107E-2</v>
      </c>
      <c r="M16" s="20">
        <f t="shared" si="3"/>
        <v>4.8994863513594611E-2</v>
      </c>
      <c r="N16" s="20">
        <f t="shared" si="4"/>
        <v>-4.6015197210617642E-2</v>
      </c>
    </row>
    <row r="17" spans="1:14">
      <c r="A17" s="12">
        <v>41487</v>
      </c>
      <c r="B17" s="14">
        <v>1632.969971</v>
      </c>
      <c r="C17" s="14">
        <v>62.283664999999999</v>
      </c>
      <c r="D17" s="14">
        <v>3589.8701169999999</v>
      </c>
      <c r="E17" s="14">
        <v>28.957563</v>
      </c>
      <c r="F17" s="14">
        <v>421.86874399999999</v>
      </c>
      <c r="I17" s="12">
        <v>41518</v>
      </c>
      <c r="J17" s="20">
        <f t="shared" si="0"/>
        <v>2.9749523177239112E-2</v>
      </c>
      <c r="K17" s="20">
        <f t="shared" si="1"/>
        <v>-1.5028579323326574E-2</v>
      </c>
      <c r="L17" s="20">
        <f t="shared" si="2"/>
        <v>5.0589535855344092E-2</v>
      </c>
      <c r="M17" s="20">
        <f t="shared" si="3"/>
        <v>3.4285343694149262E-3</v>
      </c>
      <c r="N17" s="20">
        <f t="shared" si="4"/>
        <v>3.425434144037931E-2</v>
      </c>
    </row>
    <row r="18" spans="1:14">
      <c r="A18" s="12">
        <v>41518</v>
      </c>
      <c r="B18" s="14">
        <v>1681.5500489999999</v>
      </c>
      <c r="C18" s="14">
        <v>61.347630000000002</v>
      </c>
      <c r="D18" s="14">
        <v>3771.4799800000001</v>
      </c>
      <c r="E18" s="14">
        <v>29.056844999999999</v>
      </c>
      <c r="F18" s="14">
        <v>436.31957999999997</v>
      </c>
      <c r="I18" s="12">
        <v>41548</v>
      </c>
      <c r="J18" s="20">
        <f t="shared" si="0"/>
        <v>4.4595752618006079E-2</v>
      </c>
      <c r="K18" s="20">
        <f t="shared" si="1"/>
        <v>9.6381995522891284E-2</v>
      </c>
      <c r="L18" s="20">
        <f t="shared" si="2"/>
        <v>3.9302868313250361E-2</v>
      </c>
      <c r="M18" s="20">
        <f t="shared" si="3"/>
        <v>6.4002475148282612E-2</v>
      </c>
      <c r="N18" s="20">
        <f t="shared" si="4"/>
        <v>0.17658204566478553</v>
      </c>
    </row>
    <row r="19" spans="1:14">
      <c r="A19" s="12">
        <v>41548</v>
      </c>
      <c r="B19" s="14">
        <v>1756.540039</v>
      </c>
      <c r="C19" s="14">
        <v>67.260436999999996</v>
      </c>
      <c r="D19" s="14">
        <v>3919.709961</v>
      </c>
      <c r="E19" s="14">
        <v>30.916554999999999</v>
      </c>
      <c r="F19" s="14">
        <v>513.36578399999996</v>
      </c>
      <c r="I19" s="12">
        <v>41579</v>
      </c>
      <c r="J19" s="20">
        <f t="shared" si="0"/>
        <v>2.8049471635186451E-2</v>
      </c>
      <c r="K19" s="20">
        <f t="shared" si="1"/>
        <v>6.3841482326378651E-2</v>
      </c>
      <c r="L19" s="20">
        <f t="shared" si="2"/>
        <v>3.5762832810271705E-2</v>
      </c>
      <c r="M19" s="20">
        <f t="shared" si="3"/>
        <v>7.6814444558910289E-2</v>
      </c>
      <c r="N19" s="20">
        <f t="shared" si="4"/>
        <v>2.8149139366873133E-2</v>
      </c>
    </row>
    <row r="20" spans="1:14">
      <c r="A20" s="12">
        <v>41579</v>
      </c>
      <c r="B20" s="14">
        <v>1805.8100589999999</v>
      </c>
      <c r="C20" s="14">
        <v>71.554443000000006</v>
      </c>
      <c r="D20" s="14">
        <v>4059.889893</v>
      </c>
      <c r="E20" s="14">
        <v>33.291392999999999</v>
      </c>
      <c r="F20" s="14">
        <v>527.81658900000002</v>
      </c>
      <c r="I20" s="12">
        <v>41609</v>
      </c>
      <c r="J20" s="20">
        <f t="shared" si="0"/>
        <v>2.356279155049279E-2</v>
      </c>
      <c r="K20" s="20">
        <f t="shared" si="1"/>
        <v>1.4791897688309907E-2</v>
      </c>
      <c r="L20" s="20">
        <f t="shared" si="2"/>
        <v>2.874460984796956E-2</v>
      </c>
      <c r="M20" s="20">
        <f t="shared" si="3"/>
        <v>-1.1441876283158181E-2</v>
      </c>
      <c r="N20" s="20">
        <f t="shared" si="4"/>
        <v>5.7682770179093401E-2</v>
      </c>
    </row>
    <row r="21" spans="1:14">
      <c r="A21" s="12">
        <v>41609</v>
      </c>
      <c r="B21" s="14">
        <v>1848.3599850000001</v>
      </c>
      <c r="C21" s="14">
        <v>72.612869000000003</v>
      </c>
      <c r="D21" s="14">
        <v>4176.5898440000001</v>
      </c>
      <c r="E21" s="14">
        <v>32.910477</v>
      </c>
      <c r="F21" s="14">
        <v>558.26251200000002</v>
      </c>
      <c r="I21" s="12">
        <v>41640</v>
      </c>
      <c r="J21" s="20">
        <f t="shared" si="0"/>
        <v>-3.5582905675162646E-2</v>
      </c>
      <c r="K21" s="20">
        <f t="shared" si="1"/>
        <v>-0.10769692903884576</v>
      </c>
      <c r="L21" s="20">
        <f t="shared" si="2"/>
        <v>-1.7408930183665072E-2</v>
      </c>
      <c r="M21" s="20">
        <f t="shared" si="3"/>
        <v>1.1493877770291983E-2</v>
      </c>
      <c r="N21" s="20">
        <f t="shared" si="4"/>
        <v>5.3769428100162386E-2</v>
      </c>
    </row>
    <row r="22" spans="1:14">
      <c r="A22" s="12">
        <v>41640</v>
      </c>
      <c r="B22" s="14">
        <v>1782.589966</v>
      </c>
      <c r="C22" s="14">
        <v>64.792686000000003</v>
      </c>
      <c r="D22" s="14">
        <v>4103.8798829999996</v>
      </c>
      <c r="E22" s="14">
        <v>33.288746000000003</v>
      </c>
      <c r="F22" s="14">
        <v>588.27996800000005</v>
      </c>
      <c r="I22" s="12">
        <v>41671</v>
      </c>
      <c r="J22" s="20">
        <f t="shared" si="0"/>
        <v>4.3117029976595278E-2</v>
      </c>
      <c r="K22" s="20">
        <f t="shared" si="1"/>
        <v>5.121868230620974E-2</v>
      </c>
      <c r="L22" s="20">
        <f t="shared" si="2"/>
        <v>4.9767595500552986E-2</v>
      </c>
      <c r="M22" s="20">
        <f t="shared" si="3"/>
        <v>1.2421194838640126E-2</v>
      </c>
      <c r="N22" s="20">
        <f t="shared" si="4"/>
        <v>2.9365727102235839E-2</v>
      </c>
    </row>
    <row r="23" spans="1:14">
      <c r="A23" s="12">
        <v>41671</v>
      </c>
      <c r="B23" s="14">
        <v>1859.4499510000001</v>
      </c>
      <c r="C23" s="14">
        <v>68.111282000000003</v>
      </c>
      <c r="D23" s="14">
        <v>4308.1201170000004</v>
      </c>
      <c r="E23" s="14">
        <v>33.702232000000002</v>
      </c>
      <c r="F23" s="14">
        <v>605.55523700000003</v>
      </c>
      <c r="I23" s="12">
        <v>41699</v>
      </c>
      <c r="J23" s="20">
        <f t="shared" si="0"/>
        <v>6.9321656079357474E-3</v>
      </c>
      <c r="K23" s="20">
        <f t="shared" si="1"/>
        <v>2.6058076545967923E-2</v>
      </c>
      <c r="L23" s="20">
        <f t="shared" si="2"/>
        <v>-2.5331207124279054E-2</v>
      </c>
      <c r="M23" s="20">
        <f t="shared" si="3"/>
        <v>7.7978811611052912E-2</v>
      </c>
      <c r="N23" s="20">
        <f t="shared" si="4"/>
        <v>-8.2750882063629128E-2</v>
      </c>
    </row>
    <row r="24" spans="1:14">
      <c r="A24" s="12">
        <v>41699</v>
      </c>
      <c r="B24" s="14">
        <v>1872.339966</v>
      </c>
      <c r="C24" s="14">
        <v>69.886131000000006</v>
      </c>
      <c r="D24" s="14">
        <v>4198.9902339999999</v>
      </c>
      <c r="E24" s="14">
        <v>36.330292</v>
      </c>
      <c r="F24" s="14">
        <v>555.44500700000003</v>
      </c>
      <c r="I24" s="12">
        <v>41730</v>
      </c>
      <c r="J24" s="20">
        <f t="shared" si="0"/>
        <v>6.2007889650528281E-3</v>
      </c>
      <c r="K24" s="20">
        <f t="shared" si="1"/>
        <v>9.9396688593334837E-2</v>
      </c>
      <c r="L24" s="20">
        <f t="shared" si="2"/>
        <v>-2.0107256815305896E-2</v>
      </c>
      <c r="M24" s="20">
        <f t="shared" si="3"/>
        <v>-1.4393883759591053E-2</v>
      </c>
      <c r="N24" s="20">
        <f t="shared" si="4"/>
        <v>-5.4419408976701833E-2</v>
      </c>
    </row>
    <row r="25" spans="1:14">
      <c r="A25" s="12">
        <v>41730</v>
      </c>
      <c r="B25" s="14">
        <v>1883.9499510000001</v>
      </c>
      <c r="C25" s="14">
        <v>76.832581000000005</v>
      </c>
      <c r="D25" s="14">
        <v>4114.5600590000004</v>
      </c>
      <c r="E25" s="14">
        <v>35.807358000000001</v>
      </c>
      <c r="F25" s="14">
        <v>525.21801800000003</v>
      </c>
      <c r="I25" s="12">
        <v>41760</v>
      </c>
      <c r="J25" s="20">
        <f t="shared" si="0"/>
        <v>2.1030280012996005E-2</v>
      </c>
      <c r="K25" s="20">
        <f t="shared" si="1"/>
        <v>7.271760140401895E-2</v>
      </c>
      <c r="L25" s="20">
        <f t="shared" si="2"/>
        <v>3.1123633186465938E-2</v>
      </c>
      <c r="M25" s="20">
        <f t="shared" si="3"/>
        <v>1.3366386875010461E-2</v>
      </c>
      <c r="N25" s="20">
        <f t="shared" si="4"/>
        <v>6.3095775210057603E-2</v>
      </c>
    </row>
    <row r="26" spans="1:14">
      <c r="A26" s="12">
        <v>41760</v>
      </c>
      <c r="B26" s="14">
        <v>1923.5699460000001</v>
      </c>
      <c r="C26" s="14">
        <v>82.419662000000002</v>
      </c>
      <c r="D26" s="14">
        <v>4242.6201170000004</v>
      </c>
      <c r="E26" s="14">
        <v>36.285972999999998</v>
      </c>
      <c r="F26" s="14">
        <v>558.35705600000006</v>
      </c>
      <c r="I26" s="12">
        <v>41791</v>
      </c>
      <c r="J26" s="20">
        <f t="shared" si="0"/>
        <v>1.9058331658920569E-2</v>
      </c>
      <c r="K26" s="20">
        <f t="shared" si="1"/>
        <v>3.3401835595977092E-2</v>
      </c>
      <c r="L26" s="20">
        <f t="shared" si="2"/>
        <v>3.9023069337885685E-2</v>
      </c>
      <c r="M26" s="20">
        <f t="shared" si="3"/>
        <v>2.5749151056249753E-2</v>
      </c>
      <c r="N26" s="20">
        <f t="shared" si="4"/>
        <v>2.7487498966969115E-2</v>
      </c>
    </row>
    <row r="27" spans="1:14">
      <c r="A27" s="12">
        <v>41791</v>
      </c>
      <c r="B27" s="14">
        <v>1960.2299800000001</v>
      </c>
      <c r="C27" s="14">
        <v>85.172629999999998</v>
      </c>
      <c r="D27" s="14">
        <v>4408.1801759999998</v>
      </c>
      <c r="E27" s="14">
        <v>37.220306000000001</v>
      </c>
      <c r="F27" s="14">
        <v>573.70489499999996</v>
      </c>
      <c r="I27" s="12">
        <v>41821</v>
      </c>
      <c r="J27" s="20">
        <f t="shared" si="0"/>
        <v>-1.5079830581919862E-2</v>
      </c>
      <c r="K27" s="20">
        <f t="shared" si="1"/>
        <v>2.873121330173789E-2</v>
      </c>
      <c r="L27" s="20">
        <f t="shared" si="2"/>
        <v>-8.7133815920503732E-3</v>
      </c>
      <c r="M27" s="20">
        <f t="shared" si="3"/>
        <v>3.5012420370751363E-2</v>
      </c>
      <c r="N27" s="20">
        <f t="shared" si="4"/>
        <v>-6.3968811003433101E-3</v>
      </c>
    </row>
    <row r="28" spans="1:14">
      <c r="A28" s="12">
        <v>41821</v>
      </c>
      <c r="B28" s="14">
        <v>1930.670044</v>
      </c>
      <c r="C28" s="14">
        <v>87.619743</v>
      </c>
      <c r="D28" s="14">
        <v>4369.7700199999999</v>
      </c>
      <c r="E28" s="14">
        <v>38.523479000000002</v>
      </c>
      <c r="F28" s="14">
        <v>570.03497300000004</v>
      </c>
      <c r="I28" s="12">
        <v>41852</v>
      </c>
      <c r="J28" s="20">
        <f t="shared" si="0"/>
        <v>3.7655295489735119E-2</v>
      </c>
      <c r="K28" s="20">
        <f t="shared" si="1"/>
        <v>7.2175662510217453E-2</v>
      </c>
      <c r="L28" s="20">
        <f t="shared" si="2"/>
        <v>4.8171871525632293E-2</v>
      </c>
      <c r="M28" s="20">
        <f t="shared" si="3"/>
        <v>5.2594600814739323E-2</v>
      </c>
      <c r="N28" s="20">
        <f t="shared" si="4"/>
        <v>0</v>
      </c>
    </row>
    <row r="29" spans="1:14">
      <c r="A29" s="12">
        <v>41852</v>
      </c>
      <c r="B29" s="14">
        <v>2003.369995</v>
      </c>
      <c r="C29" s="14">
        <v>93.943755999999993</v>
      </c>
      <c r="D29" s="14">
        <v>4580.2700199999999</v>
      </c>
      <c r="E29" s="14">
        <v>40.549605999999997</v>
      </c>
      <c r="F29" s="14">
        <v>570.03497300000004</v>
      </c>
      <c r="I29" s="12">
        <v>41883</v>
      </c>
      <c r="J29" s="20">
        <f t="shared" si="0"/>
        <v>-1.5513837223063764E-2</v>
      </c>
      <c r="K29" s="20">
        <f t="shared" si="1"/>
        <v>-1.2184130683469796E-2</v>
      </c>
      <c r="L29" s="20">
        <f t="shared" si="2"/>
        <v>-1.8968288467848815E-2</v>
      </c>
      <c r="M29" s="20">
        <f t="shared" si="3"/>
        <v>2.6844724459221592E-2</v>
      </c>
      <c r="N29" s="20">
        <f t="shared" si="4"/>
        <v>1.0076929086945574E-2</v>
      </c>
    </row>
    <row r="30" spans="1:14">
      <c r="A30" s="12">
        <v>41883</v>
      </c>
      <c r="B30" s="14">
        <v>1972.290039</v>
      </c>
      <c r="C30" s="14">
        <v>92.799132999999998</v>
      </c>
      <c r="D30" s="14">
        <v>4493.3901370000003</v>
      </c>
      <c r="E30" s="14">
        <v>41.638148999999999</v>
      </c>
      <c r="F30" s="14">
        <v>575.77917500000001</v>
      </c>
      <c r="I30" s="12">
        <v>41913</v>
      </c>
      <c r="J30" s="20">
        <f t="shared" si="0"/>
        <v>2.3201460786772321E-2</v>
      </c>
      <c r="K30" s="20">
        <f t="shared" si="1"/>
        <v>7.1960413681882107E-2</v>
      </c>
      <c r="L30" s="20">
        <f t="shared" si="2"/>
        <v>3.0567142583283635E-2</v>
      </c>
      <c r="M30" s="20">
        <f t="shared" si="3"/>
        <v>1.2726478307188982E-2</v>
      </c>
      <c r="N30" s="20">
        <f t="shared" si="4"/>
        <v>-3.166130487439045E-2</v>
      </c>
    </row>
    <row r="31" spans="1:14">
      <c r="A31" s="12">
        <v>41913</v>
      </c>
      <c r="B31" s="14">
        <v>2018.0500489999999</v>
      </c>
      <c r="C31" s="14">
        <v>99.476996999999997</v>
      </c>
      <c r="D31" s="14">
        <v>4630.7402339999999</v>
      </c>
      <c r="E31" s="14">
        <v>42.168056</v>
      </c>
      <c r="F31" s="14">
        <v>557.54925500000002</v>
      </c>
      <c r="I31" s="12">
        <v>41944</v>
      </c>
      <c r="J31" s="20">
        <f t="shared" si="0"/>
        <v>2.4533588760364822E-2</v>
      </c>
      <c r="K31" s="20">
        <f t="shared" si="1"/>
        <v>0.10120388937756131</v>
      </c>
      <c r="L31" s="20">
        <f t="shared" si="2"/>
        <v>3.4743829467848153E-2</v>
      </c>
      <c r="M31" s="20">
        <f t="shared" si="3"/>
        <v>1.8317562469562176E-2</v>
      </c>
      <c r="N31" s="20">
        <f t="shared" si="4"/>
        <v>-3.0854239057318877E-2</v>
      </c>
    </row>
    <row r="32" spans="1:14">
      <c r="A32" s="12">
        <v>41944</v>
      </c>
      <c r="B32" s="14">
        <v>2067.5600589999999</v>
      </c>
      <c r="C32" s="14">
        <v>109.544456</v>
      </c>
      <c r="D32" s="14">
        <v>4791.6298829999996</v>
      </c>
      <c r="E32" s="14">
        <v>42.940472</v>
      </c>
      <c r="F32" s="14">
        <v>540.346497</v>
      </c>
      <c r="I32" s="12">
        <v>41974</v>
      </c>
      <c r="J32" s="20">
        <f t="shared" si="0"/>
        <v>-4.1885878779204244E-3</v>
      </c>
      <c r="K32" s="20">
        <f t="shared" si="1"/>
        <v>-6.7866602030503542E-2</v>
      </c>
      <c r="L32" s="20">
        <f t="shared" si="2"/>
        <v>-1.1599409670014382E-2</v>
      </c>
      <c r="M32" s="20">
        <f t="shared" si="3"/>
        <v>-2.2318222305520941E-2</v>
      </c>
      <c r="N32" s="20">
        <f t="shared" si="4"/>
        <v>-2.8477573344941942E-2</v>
      </c>
    </row>
    <row r="33" spans="1:14">
      <c r="A33" s="12">
        <v>41974</v>
      </c>
      <c r="B33" s="14">
        <v>2058.8999020000001</v>
      </c>
      <c r="C33" s="14">
        <v>102.110046</v>
      </c>
      <c r="D33" s="14">
        <v>4736.0498049999997</v>
      </c>
      <c r="E33" s="14">
        <v>41.982117000000002</v>
      </c>
      <c r="F33" s="14">
        <v>524.95874000000003</v>
      </c>
      <c r="I33" s="12">
        <v>42005</v>
      </c>
      <c r="J33" s="20">
        <f t="shared" si="0"/>
        <v>-3.1040805790470194E-2</v>
      </c>
      <c r="K33" s="20">
        <f t="shared" si="1"/>
        <v>6.1424112961422139E-2</v>
      </c>
      <c r="L33" s="20">
        <f t="shared" si="2"/>
        <v>-2.1285580842830609E-2</v>
      </c>
      <c r="M33" s="20">
        <f t="shared" si="3"/>
        <v>-0.13024752896572611</v>
      </c>
      <c r="N33" s="20">
        <f t="shared" si="4"/>
        <v>1.542555325395667E-2</v>
      </c>
    </row>
    <row r="34" spans="1:14">
      <c r="A34" s="12">
        <v>42005</v>
      </c>
      <c r="B34" s="14">
        <v>1994.98999</v>
      </c>
      <c r="C34" s="14">
        <v>108.382065</v>
      </c>
      <c r="D34" s="14">
        <v>4635.2402339999999</v>
      </c>
      <c r="E34" s="14">
        <v>36.514049999999997</v>
      </c>
      <c r="F34" s="14">
        <v>533.05651899999998</v>
      </c>
      <c r="I34" s="12">
        <v>42036</v>
      </c>
      <c r="J34" s="20">
        <f t="shared" si="0"/>
        <v>5.4892511014553946E-2</v>
      </c>
      <c r="K34" s="20">
        <f t="shared" si="1"/>
        <v>9.64493248952214E-2</v>
      </c>
      <c r="L34" s="20">
        <f t="shared" si="2"/>
        <v>7.0824711218193004E-2</v>
      </c>
      <c r="M34" s="20">
        <f t="shared" si="3"/>
        <v>8.5395950325970471E-2</v>
      </c>
      <c r="N34" s="20">
        <f t="shared" si="4"/>
        <v>4.4675515918416231E-2</v>
      </c>
    </row>
    <row r="35" spans="1:14">
      <c r="A35" s="12">
        <v>42036</v>
      </c>
      <c r="B35" s="14">
        <v>2104.5</v>
      </c>
      <c r="C35" s="14">
        <v>118.835442</v>
      </c>
      <c r="D35" s="14">
        <v>4963.5297849999997</v>
      </c>
      <c r="E35" s="14">
        <v>39.632201999999999</v>
      </c>
      <c r="F35" s="14">
        <v>556.87109399999997</v>
      </c>
      <c r="I35" s="12">
        <v>42064</v>
      </c>
      <c r="J35" s="20">
        <f t="shared" ref="J35:J66" si="5">B36/B35-1</f>
        <v>-1.739610691375626E-2</v>
      </c>
      <c r="K35" s="20">
        <f t="shared" ref="K35:K66" si="6">C36/C35-1</f>
        <v>-2.7548860381232054E-2</v>
      </c>
      <c r="L35" s="20">
        <f t="shared" ref="L35:L66" si="7">D36/D35-1</f>
        <v>-1.2622046147346744E-2</v>
      </c>
      <c r="M35" s="20">
        <f t="shared" ref="M35:M66" si="8">E36/E35-1</f>
        <v>-6.6149213712626942E-2</v>
      </c>
      <c r="N35" s="20">
        <f t="shared" ref="N35:N66" si="9">F36/F35-1</f>
        <v>-1.8624635237396436E-2</v>
      </c>
    </row>
    <row r="36" spans="1:14">
      <c r="A36" s="12">
        <v>42064</v>
      </c>
      <c r="B36" s="14">
        <v>2067.889893</v>
      </c>
      <c r="C36" s="14">
        <v>115.561661</v>
      </c>
      <c r="D36" s="14">
        <v>4900.8798829999996</v>
      </c>
      <c r="E36" s="14">
        <v>37.010562999999998</v>
      </c>
      <c r="F36" s="14">
        <v>546.49957300000005</v>
      </c>
      <c r="I36" s="12">
        <v>42095</v>
      </c>
      <c r="J36" s="20">
        <f t="shared" si="5"/>
        <v>8.5208197301247512E-3</v>
      </c>
      <c r="K36" s="20">
        <f t="shared" si="6"/>
        <v>5.7865298422805633E-3</v>
      </c>
      <c r="L36" s="20">
        <f t="shared" si="7"/>
        <v>8.2719919622238347E-3</v>
      </c>
      <c r="M36" s="20">
        <f t="shared" si="8"/>
        <v>0.19626180774391377</v>
      </c>
      <c r="N36" s="20">
        <f t="shared" si="9"/>
        <v>-1.6760390039682771E-2</v>
      </c>
    </row>
    <row r="37" spans="1:14">
      <c r="A37" s="12">
        <v>42095</v>
      </c>
      <c r="B37" s="14">
        <v>2085.51001</v>
      </c>
      <c r="C37" s="14">
        <v>116.230362</v>
      </c>
      <c r="D37" s="14">
        <v>4941.419922</v>
      </c>
      <c r="E37" s="14">
        <v>44.274323000000003</v>
      </c>
      <c r="F37" s="14">
        <v>537.34002699999996</v>
      </c>
      <c r="I37" s="12">
        <v>42125</v>
      </c>
      <c r="J37" s="20">
        <f t="shared" si="5"/>
        <v>1.0491382393316817E-2</v>
      </c>
      <c r="K37" s="20">
        <f t="shared" si="6"/>
        <v>4.0990459962604309E-2</v>
      </c>
      <c r="L37" s="20">
        <f t="shared" si="7"/>
        <v>2.6026904215812108E-2</v>
      </c>
      <c r="M37" s="20">
        <f t="shared" si="8"/>
        <v>-3.6595477699342904E-2</v>
      </c>
      <c r="N37" s="20">
        <f t="shared" si="9"/>
        <v>-9.7332075356446612E-3</v>
      </c>
    </row>
    <row r="38" spans="1:14">
      <c r="A38" s="12">
        <v>42125</v>
      </c>
      <c r="B38" s="14">
        <v>2107.389893</v>
      </c>
      <c r="C38" s="14">
        <v>120.994698</v>
      </c>
      <c r="D38" s="14">
        <v>5070.0297849999997</v>
      </c>
      <c r="E38" s="14">
        <v>42.654083</v>
      </c>
      <c r="F38" s="14">
        <v>532.10998500000005</v>
      </c>
      <c r="I38" s="12">
        <v>42156</v>
      </c>
      <c r="J38" s="20">
        <f t="shared" si="5"/>
        <v>-2.1011672375900514E-2</v>
      </c>
      <c r="K38" s="20">
        <f t="shared" si="6"/>
        <v>-3.3205595504689045E-2</v>
      </c>
      <c r="L38" s="20">
        <f t="shared" si="7"/>
        <v>-1.640220502175993E-2</v>
      </c>
      <c r="M38" s="20">
        <f t="shared" si="8"/>
        <v>-5.170883640846291E-2</v>
      </c>
      <c r="N38" s="20">
        <f t="shared" si="9"/>
        <v>-2.1799957390388203E-2</v>
      </c>
    </row>
    <row r="39" spans="1:14">
      <c r="A39" s="12">
        <v>42156</v>
      </c>
      <c r="B39" s="14">
        <v>2063.110107</v>
      </c>
      <c r="C39" s="14">
        <v>116.976997</v>
      </c>
      <c r="D39" s="14">
        <v>4986.8701170000004</v>
      </c>
      <c r="E39" s="14">
        <v>40.44849</v>
      </c>
      <c r="F39" s="14">
        <v>520.51000999999997</v>
      </c>
      <c r="I39" s="12">
        <v>42186</v>
      </c>
      <c r="J39" s="20">
        <f t="shared" si="5"/>
        <v>1.9742029696721453E-2</v>
      </c>
      <c r="K39" s="20">
        <f t="shared" si="6"/>
        <v>-3.2926977942509428E-2</v>
      </c>
      <c r="L39" s="20">
        <f t="shared" si="7"/>
        <v>2.8356396834547715E-2</v>
      </c>
      <c r="M39" s="20">
        <f t="shared" si="8"/>
        <v>5.7757805050324462E-2</v>
      </c>
      <c r="N39" s="20">
        <f t="shared" si="9"/>
        <v>0.20191729838202366</v>
      </c>
    </row>
    <row r="40" spans="1:14">
      <c r="A40" s="12">
        <v>42186</v>
      </c>
      <c r="B40" s="14">
        <v>2103.8400879999999</v>
      </c>
      <c r="C40" s="14">
        <v>113.125298</v>
      </c>
      <c r="D40" s="14">
        <v>5128.2797849999997</v>
      </c>
      <c r="E40" s="14">
        <v>42.784706</v>
      </c>
      <c r="F40" s="14">
        <v>625.60998500000005</v>
      </c>
      <c r="I40" s="12">
        <v>42217</v>
      </c>
      <c r="J40" s="20">
        <f t="shared" si="5"/>
        <v>-6.2580818167202845E-2</v>
      </c>
      <c r="K40" s="20">
        <f t="shared" si="6"/>
        <v>-6.9084803648428839E-2</v>
      </c>
      <c r="L40" s="20">
        <f t="shared" si="7"/>
        <v>-6.1535219845654354E-2</v>
      </c>
      <c r="M40" s="20">
        <f t="shared" si="8"/>
        <v>-6.8094309214138393E-2</v>
      </c>
      <c r="N40" s="20">
        <f t="shared" si="9"/>
        <v>1.9181279531528039E-2</v>
      </c>
    </row>
    <row r="41" spans="1:14">
      <c r="A41" s="12">
        <v>42217</v>
      </c>
      <c r="B41" s="14">
        <v>1972.1800539999999</v>
      </c>
      <c r="C41" s="14">
        <v>105.310059</v>
      </c>
      <c r="D41" s="14">
        <v>4812.7099609999996</v>
      </c>
      <c r="E41" s="14">
        <v>39.871310999999999</v>
      </c>
      <c r="F41" s="14">
        <v>637.60998500000005</v>
      </c>
      <c r="I41" s="12">
        <v>42248</v>
      </c>
      <c r="J41" s="20">
        <f t="shared" si="5"/>
        <v>-2.6442831573227132E-2</v>
      </c>
      <c r="K41" s="20">
        <f t="shared" si="6"/>
        <v>-1.8780864988405255E-2</v>
      </c>
      <c r="L41" s="20">
        <f t="shared" si="7"/>
        <v>-4.0008603585160007E-2</v>
      </c>
      <c r="M41" s="20">
        <f t="shared" si="8"/>
        <v>2.3710055583574974E-2</v>
      </c>
      <c r="N41" s="20">
        <f t="shared" si="9"/>
        <v>-4.5780340155745947E-2</v>
      </c>
    </row>
    <row r="42" spans="1:14">
      <c r="A42" s="12">
        <v>42248</v>
      </c>
      <c r="B42" s="14">
        <v>1920.030029</v>
      </c>
      <c r="C42" s="14">
        <v>103.332245</v>
      </c>
      <c r="D42" s="14">
        <v>4620.1601559999999</v>
      </c>
      <c r="E42" s="14">
        <v>40.816662000000001</v>
      </c>
      <c r="F42" s="14">
        <v>608.419983</v>
      </c>
      <c r="I42" s="12">
        <v>42278</v>
      </c>
      <c r="J42" s="20">
        <f t="shared" si="5"/>
        <v>8.2983117760394132E-2</v>
      </c>
      <c r="K42" s="20">
        <f t="shared" si="6"/>
        <v>8.3408959129843696E-2</v>
      </c>
      <c r="L42" s="20">
        <f t="shared" si="7"/>
        <v>9.3847362290442771E-2</v>
      </c>
      <c r="M42" s="20">
        <f t="shared" si="8"/>
        <v>0.18933596284772136</v>
      </c>
      <c r="N42" s="20">
        <f t="shared" si="9"/>
        <v>0.16828838279626313</v>
      </c>
    </row>
    <row r="43" spans="1:14">
      <c r="A43" s="12">
        <v>42278</v>
      </c>
      <c r="B43" s="14">
        <v>2079.360107</v>
      </c>
      <c r="C43" s="14">
        <v>111.95108</v>
      </c>
      <c r="D43" s="14">
        <v>5053.75</v>
      </c>
      <c r="E43" s="14">
        <v>48.544724000000002</v>
      </c>
      <c r="F43" s="14">
        <v>710.80999799999995</v>
      </c>
      <c r="I43" s="12">
        <v>42309</v>
      </c>
      <c r="J43" s="20">
        <f t="shared" si="5"/>
        <v>5.0486926072412786E-4</v>
      </c>
      <c r="K43" s="20">
        <f t="shared" si="6"/>
        <v>-1.0041877219942874E-2</v>
      </c>
      <c r="L43" s="20">
        <f t="shared" si="7"/>
        <v>1.0867162404155417E-2</v>
      </c>
      <c r="M43" s="20">
        <f t="shared" si="8"/>
        <v>3.2484704208020521E-2</v>
      </c>
      <c r="N43" s="20">
        <f t="shared" si="9"/>
        <v>4.4723594335261518E-2</v>
      </c>
    </row>
    <row r="44" spans="1:14">
      <c r="A44" s="12">
        <v>42309</v>
      </c>
      <c r="B44" s="14">
        <v>2080.4099120000001</v>
      </c>
      <c r="C44" s="14">
        <v>110.826881</v>
      </c>
      <c r="D44" s="14">
        <v>5108.669922</v>
      </c>
      <c r="E44" s="14">
        <v>50.121684999999999</v>
      </c>
      <c r="F44" s="14">
        <v>742.59997599999997</v>
      </c>
      <c r="I44" s="12">
        <v>42339</v>
      </c>
      <c r="J44" s="20">
        <f t="shared" si="5"/>
        <v>-1.7530185176314439E-2</v>
      </c>
      <c r="K44" s="20">
        <f t="shared" si="6"/>
        <v>-0.1064195878615406</v>
      </c>
      <c r="L44" s="20">
        <f t="shared" si="7"/>
        <v>-1.9821160408883487E-2</v>
      </c>
      <c r="M44" s="20">
        <f t="shared" si="8"/>
        <v>2.7671835055026461E-2</v>
      </c>
      <c r="N44" s="20">
        <f t="shared" si="9"/>
        <v>2.1923013097431054E-2</v>
      </c>
    </row>
    <row r="45" spans="1:14">
      <c r="A45" s="12">
        <v>42339</v>
      </c>
      <c r="B45" s="14">
        <v>2043.9399410000001</v>
      </c>
      <c r="C45" s="14">
        <v>99.032730000000001</v>
      </c>
      <c r="D45" s="14">
        <v>5007.4101559999999</v>
      </c>
      <c r="E45" s="14">
        <v>51.508643999999997</v>
      </c>
      <c r="F45" s="14">
        <v>758.88000499999998</v>
      </c>
      <c r="I45" s="12">
        <v>42370</v>
      </c>
      <c r="J45" s="20">
        <f t="shared" si="5"/>
        <v>-5.073532197294639E-2</v>
      </c>
      <c r="K45" s="20">
        <f t="shared" si="6"/>
        <v>-7.5242488013811171E-2</v>
      </c>
      <c r="L45" s="20">
        <f t="shared" si="7"/>
        <v>-7.8575540796981924E-2</v>
      </c>
      <c r="M45" s="20">
        <f t="shared" si="8"/>
        <v>-7.0296356471739596E-3</v>
      </c>
      <c r="N45" s="20">
        <f t="shared" si="9"/>
        <v>-2.0991451738143985E-2</v>
      </c>
    </row>
    <row r="46" spans="1:14">
      <c r="A46" s="12">
        <v>42370</v>
      </c>
      <c r="B46" s="14">
        <v>1940.23999</v>
      </c>
      <c r="C46" s="14">
        <v>91.581260999999998</v>
      </c>
      <c r="D46" s="14">
        <v>4613.9501950000003</v>
      </c>
      <c r="E46" s="14">
        <v>51.146557000000001</v>
      </c>
      <c r="F46" s="14">
        <v>742.95001200000002</v>
      </c>
      <c r="I46" s="12">
        <v>42401</v>
      </c>
      <c r="J46" s="20">
        <f t="shared" si="5"/>
        <v>-4.1283604302990717E-3</v>
      </c>
      <c r="K46" s="20">
        <f t="shared" si="6"/>
        <v>-6.6775014159282664E-3</v>
      </c>
      <c r="L46" s="20">
        <f t="shared" si="7"/>
        <v>-1.2137105437480811E-2</v>
      </c>
      <c r="M46" s="20">
        <f t="shared" si="8"/>
        <v>-7.6420510573175116E-2</v>
      </c>
      <c r="N46" s="20">
        <f t="shared" si="9"/>
        <v>-6.0811617565462717E-2</v>
      </c>
    </row>
    <row r="47" spans="1:14">
      <c r="A47" s="12">
        <v>42401</v>
      </c>
      <c r="B47" s="14">
        <v>1932.2299800000001</v>
      </c>
      <c r="C47" s="14">
        <v>90.969727000000006</v>
      </c>
      <c r="D47" s="14">
        <v>4557.9501950000003</v>
      </c>
      <c r="E47" s="14">
        <v>47.237910999999997</v>
      </c>
      <c r="F47" s="14">
        <v>697.77002000000005</v>
      </c>
      <c r="I47" s="12">
        <v>42430</v>
      </c>
      <c r="J47" s="20">
        <f t="shared" si="5"/>
        <v>6.5991114577365062E-2</v>
      </c>
      <c r="K47" s="20">
        <f t="shared" si="6"/>
        <v>0.13332744199617075</v>
      </c>
      <c r="L47" s="20">
        <f t="shared" si="7"/>
        <v>6.842986203362833E-2</v>
      </c>
      <c r="M47" s="20">
        <f t="shared" si="8"/>
        <v>9.3289222717744869E-2</v>
      </c>
      <c r="N47" s="20">
        <f t="shared" si="9"/>
        <v>6.7615389953268545E-2</v>
      </c>
    </row>
    <row r="48" spans="1:14">
      <c r="A48" s="12">
        <v>42430</v>
      </c>
      <c r="B48" s="14">
        <v>2059.73999</v>
      </c>
      <c r="C48" s="14">
        <v>103.098488</v>
      </c>
      <c r="D48" s="14">
        <v>4869.8500979999999</v>
      </c>
      <c r="E48" s="14">
        <v>51.644699000000003</v>
      </c>
      <c r="F48" s="14">
        <v>744.95001200000002</v>
      </c>
      <c r="I48" s="12">
        <v>42461</v>
      </c>
      <c r="J48" s="20">
        <f t="shared" si="5"/>
        <v>2.6993984808731941E-3</v>
      </c>
      <c r="K48" s="20">
        <f t="shared" si="6"/>
        <v>-0.13992114995905669</v>
      </c>
      <c r="L48" s="20">
        <f t="shared" si="7"/>
        <v>-1.9403109561587195E-2</v>
      </c>
      <c r="M48" s="20">
        <f t="shared" si="8"/>
        <v>-9.7048837480880668E-2</v>
      </c>
      <c r="N48" s="20">
        <f t="shared" si="9"/>
        <v>-6.9722801749548813E-2</v>
      </c>
    </row>
    <row r="49" spans="1:14">
      <c r="A49" s="12">
        <v>42461</v>
      </c>
      <c r="B49" s="14">
        <v>2065.3000489999999</v>
      </c>
      <c r="C49" s="14">
        <v>88.672828999999993</v>
      </c>
      <c r="D49" s="14">
        <v>4775.3598629999997</v>
      </c>
      <c r="E49" s="14">
        <v>46.632641</v>
      </c>
      <c r="F49" s="14">
        <v>693.01000999999997</v>
      </c>
      <c r="I49" s="12">
        <v>42491</v>
      </c>
      <c r="J49" s="20">
        <f t="shared" si="5"/>
        <v>1.5324602357572603E-2</v>
      </c>
      <c r="K49" s="20">
        <f t="shared" si="6"/>
        <v>6.5287101644180057E-2</v>
      </c>
      <c r="L49" s="20">
        <f t="shared" si="7"/>
        <v>3.6162707514049375E-2</v>
      </c>
      <c r="M49" s="20">
        <f t="shared" si="8"/>
        <v>6.276314052210763E-2</v>
      </c>
      <c r="N49" s="20">
        <f t="shared" si="9"/>
        <v>6.1629645147549983E-2</v>
      </c>
    </row>
    <row r="50" spans="1:14">
      <c r="A50" s="12">
        <v>42491</v>
      </c>
      <c r="B50" s="14">
        <v>2096.9499510000001</v>
      </c>
      <c r="C50" s="14">
        <v>94.462020999999993</v>
      </c>
      <c r="D50" s="14">
        <v>4948.0498049999997</v>
      </c>
      <c r="E50" s="14">
        <v>49.559452</v>
      </c>
      <c r="F50" s="14">
        <v>735.71997099999999</v>
      </c>
      <c r="I50" s="12">
        <v>42522</v>
      </c>
      <c r="J50" s="20">
        <f t="shared" si="5"/>
        <v>9.1092112097812539E-4</v>
      </c>
      <c r="K50" s="20">
        <f t="shared" si="6"/>
        <v>-3.6831109086687852E-2</v>
      </c>
      <c r="L50" s="20">
        <f t="shared" si="7"/>
        <v>-2.1297255919597524E-2</v>
      </c>
      <c r="M50" s="20">
        <f t="shared" si="8"/>
        <v>-2.7775327297807961E-2</v>
      </c>
      <c r="N50" s="20">
        <f t="shared" si="9"/>
        <v>-5.9288855433285548E-2</v>
      </c>
    </row>
    <row r="51" spans="1:14">
      <c r="A51" s="12">
        <v>42522</v>
      </c>
      <c r="B51" s="14">
        <v>2098.860107</v>
      </c>
      <c r="C51" s="14">
        <v>90.982879999999994</v>
      </c>
      <c r="D51" s="14">
        <v>4842.669922</v>
      </c>
      <c r="E51" s="14">
        <v>48.182921999999998</v>
      </c>
      <c r="F51" s="14">
        <v>692.09997599999997</v>
      </c>
      <c r="I51" s="12">
        <v>42552</v>
      </c>
      <c r="J51" s="20">
        <f t="shared" si="5"/>
        <v>3.5609801125254359E-2</v>
      </c>
      <c r="K51" s="20">
        <f t="shared" si="6"/>
        <v>9.0062570013171639E-2</v>
      </c>
      <c r="L51" s="20">
        <f t="shared" si="7"/>
        <v>6.5967733945423213E-2</v>
      </c>
      <c r="M51" s="20">
        <f t="shared" si="8"/>
        <v>0.10768028970928745</v>
      </c>
      <c r="N51" s="20">
        <f t="shared" si="9"/>
        <v>0.11080769348271158</v>
      </c>
    </row>
    <row r="52" spans="1:14">
      <c r="A52" s="12">
        <v>42552</v>
      </c>
      <c r="B52" s="14">
        <v>2173.6000979999999</v>
      </c>
      <c r="C52" s="14">
        <v>99.177031999999997</v>
      </c>
      <c r="D52" s="14">
        <v>5162.1298829999996</v>
      </c>
      <c r="E52" s="14">
        <v>53.371273000000002</v>
      </c>
      <c r="F52" s="14">
        <v>768.78997800000002</v>
      </c>
      <c r="I52" s="12">
        <v>42583</v>
      </c>
      <c r="J52" s="20">
        <f t="shared" si="5"/>
        <v>-1.2192431360480427E-3</v>
      </c>
      <c r="K52" s="20">
        <f t="shared" si="6"/>
        <v>1.8136477405373386E-2</v>
      </c>
      <c r="L52" s="20">
        <f t="shared" si="7"/>
        <v>9.8971419080817746E-3</v>
      </c>
      <c r="M52" s="20">
        <f t="shared" si="8"/>
        <v>1.3761522982597585E-2</v>
      </c>
      <c r="N52" s="20">
        <f t="shared" si="9"/>
        <v>-2.2632839264198346E-3</v>
      </c>
    </row>
    <row r="53" spans="1:14">
      <c r="A53" s="12">
        <v>42583</v>
      </c>
      <c r="B53" s="14">
        <v>2170.9499510000001</v>
      </c>
      <c r="C53" s="14">
        <v>100.97575399999999</v>
      </c>
      <c r="D53" s="14">
        <v>5213.2202150000003</v>
      </c>
      <c r="E53" s="14">
        <v>54.105742999999997</v>
      </c>
      <c r="F53" s="14">
        <v>767.04998799999998</v>
      </c>
      <c r="I53" s="12">
        <v>42614</v>
      </c>
      <c r="J53" s="20">
        <f t="shared" si="5"/>
        <v>-1.2344508443253854E-3</v>
      </c>
      <c r="K53" s="20">
        <f t="shared" si="6"/>
        <v>7.1276486828709462E-2</v>
      </c>
      <c r="L53" s="20">
        <f t="shared" si="7"/>
        <v>1.8947940222394655E-2</v>
      </c>
      <c r="M53" s="20">
        <f t="shared" si="8"/>
        <v>8.6843276507635458E-3</v>
      </c>
      <c r="N53" s="20">
        <f t="shared" si="9"/>
        <v>1.3349833987612358E-2</v>
      </c>
    </row>
    <row r="54" spans="1:14">
      <c r="A54" s="12">
        <v>42614</v>
      </c>
      <c r="B54" s="14">
        <v>2168.2700199999999</v>
      </c>
      <c r="C54" s="14">
        <v>108.172951</v>
      </c>
      <c r="D54" s="14">
        <v>5312</v>
      </c>
      <c r="E54" s="14">
        <v>54.575614999999999</v>
      </c>
      <c r="F54" s="14">
        <v>777.28997800000002</v>
      </c>
      <c r="I54" s="12">
        <v>42644</v>
      </c>
      <c r="J54" s="20">
        <f t="shared" si="5"/>
        <v>-1.9425679279557517E-2</v>
      </c>
      <c r="K54" s="20">
        <f t="shared" si="6"/>
        <v>4.334253578789804E-3</v>
      </c>
      <c r="L54" s="20">
        <f t="shared" si="7"/>
        <v>-2.3128739269578258E-2</v>
      </c>
      <c r="M54" s="20">
        <f t="shared" si="8"/>
        <v>4.0277787066623105E-2</v>
      </c>
      <c r="N54" s="20">
        <f t="shared" si="9"/>
        <v>9.327278371264347E-3</v>
      </c>
    </row>
    <row r="55" spans="1:14">
      <c r="A55" s="12">
        <v>42644</v>
      </c>
      <c r="B55" s="14">
        <v>2126.1499020000001</v>
      </c>
      <c r="C55" s="14">
        <v>108.6418</v>
      </c>
      <c r="D55" s="14">
        <v>5189.1401370000003</v>
      </c>
      <c r="E55" s="14">
        <v>56.773800000000001</v>
      </c>
      <c r="F55" s="14">
        <v>784.53997800000002</v>
      </c>
      <c r="I55" s="12">
        <v>42675</v>
      </c>
      <c r="J55" s="20">
        <f t="shared" si="5"/>
        <v>3.4174522187570444E-2</v>
      </c>
      <c r="K55" s="20">
        <f t="shared" si="6"/>
        <v>-2.6598574397699637E-2</v>
      </c>
      <c r="L55" s="20">
        <f t="shared" si="7"/>
        <v>2.5927231766336822E-2</v>
      </c>
      <c r="M55" s="20">
        <f t="shared" si="8"/>
        <v>5.674148991259953E-3</v>
      </c>
      <c r="N55" s="20">
        <f t="shared" si="9"/>
        <v>-3.3777756064841347E-2</v>
      </c>
    </row>
    <row r="56" spans="1:14">
      <c r="A56" s="12">
        <v>42675</v>
      </c>
      <c r="B56" s="14">
        <v>2198.8100589999999</v>
      </c>
      <c r="C56" s="14">
        <v>105.752083</v>
      </c>
      <c r="D56" s="14">
        <v>5323.6801759999998</v>
      </c>
      <c r="E56" s="14">
        <v>57.095942999999998</v>
      </c>
      <c r="F56" s="14">
        <v>758.03997800000002</v>
      </c>
      <c r="I56" s="12">
        <v>42705</v>
      </c>
      <c r="J56" s="20">
        <f t="shared" si="5"/>
        <v>1.8200762196895148E-2</v>
      </c>
      <c r="K56" s="20">
        <f t="shared" si="6"/>
        <v>5.3335526260981592E-2</v>
      </c>
      <c r="L56" s="20">
        <f t="shared" si="7"/>
        <v>2.2694793827900295E-2</v>
      </c>
      <c r="M56" s="20">
        <f t="shared" si="8"/>
        <v>3.8164392871136155E-2</v>
      </c>
      <c r="N56" s="20">
        <f t="shared" si="9"/>
        <v>1.8178499023701944E-2</v>
      </c>
    </row>
    <row r="57" spans="1:14">
      <c r="A57" s="12">
        <v>42705</v>
      </c>
      <c r="B57" s="14">
        <v>2238.830078</v>
      </c>
      <c r="C57" s="14">
        <v>111.392426</v>
      </c>
      <c r="D57" s="14">
        <v>5444.5</v>
      </c>
      <c r="E57" s="14">
        <v>59.274974999999998</v>
      </c>
      <c r="F57" s="14">
        <v>771.82000700000003</v>
      </c>
      <c r="I57" s="12">
        <v>42736</v>
      </c>
      <c r="J57" s="20">
        <f t="shared" si="5"/>
        <v>1.7884358171464498E-2</v>
      </c>
      <c r="K57" s="20">
        <f t="shared" si="6"/>
        <v>4.7746540684911576E-2</v>
      </c>
      <c r="L57" s="20">
        <f t="shared" si="7"/>
        <v>3.1277443107723402E-2</v>
      </c>
      <c r="M57" s="20">
        <f t="shared" si="8"/>
        <v>4.03928133246787E-2</v>
      </c>
      <c r="N57" s="20">
        <f t="shared" si="9"/>
        <v>3.2352064954957793E-2</v>
      </c>
    </row>
    <row r="58" spans="1:14">
      <c r="A58" s="12">
        <v>42736</v>
      </c>
      <c r="B58" s="14">
        <v>2278.8701169999999</v>
      </c>
      <c r="C58" s="14">
        <v>116.711029</v>
      </c>
      <c r="D58" s="14">
        <v>5614.7900390000004</v>
      </c>
      <c r="E58" s="14">
        <v>61.669257999999999</v>
      </c>
      <c r="F58" s="14">
        <v>796.78997800000002</v>
      </c>
      <c r="I58" s="12">
        <v>42767</v>
      </c>
      <c r="J58" s="20">
        <f t="shared" si="5"/>
        <v>3.7198160337279074E-2</v>
      </c>
      <c r="K58" s="20">
        <f t="shared" si="6"/>
        <v>0.12888353507704919</v>
      </c>
      <c r="L58" s="20">
        <f t="shared" si="7"/>
        <v>3.7516968673242834E-2</v>
      </c>
      <c r="M58" s="20">
        <f t="shared" si="8"/>
        <v>-1.0363510454430958E-2</v>
      </c>
      <c r="N58" s="20">
        <f t="shared" si="9"/>
        <v>3.315810279933018E-2</v>
      </c>
    </row>
    <row r="59" spans="1:14">
      <c r="A59" s="12">
        <v>42767</v>
      </c>
      <c r="B59" s="14">
        <v>2363.639893</v>
      </c>
      <c r="C59" s="14">
        <v>131.75315900000001</v>
      </c>
      <c r="D59" s="14">
        <v>5825.4399409999996</v>
      </c>
      <c r="E59" s="14">
        <v>61.030147999999997</v>
      </c>
      <c r="F59" s="14">
        <v>823.21002199999998</v>
      </c>
      <c r="I59" s="12">
        <v>42795</v>
      </c>
      <c r="J59" s="20">
        <f t="shared" si="5"/>
        <v>-3.8919718808450021E-4</v>
      </c>
      <c r="K59" s="20">
        <f t="shared" si="6"/>
        <v>5.3236203619223987E-2</v>
      </c>
      <c r="L59" s="20">
        <f t="shared" si="7"/>
        <v>1.4814382067972254E-2</v>
      </c>
      <c r="M59" s="20">
        <f t="shared" si="8"/>
        <v>3.5624606383061863E-2</v>
      </c>
      <c r="N59" s="20">
        <f t="shared" si="9"/>
        <v>7.7136767414136553E-3</v>
      </c>
    </row>
    <row r="60" spans="1:14">
      <c r="A60" s="12">
        <v>42795</v>
      </c>
      <c r="B60" s="14">
        <v>2362.719971</v>
      </c>
      <c r="C60" s="14">
        <v>138.76719700000001</v>
      </c>
      <c r="D60" s="14">
        <v>5911.7402339999999</v>
      </c>
      <c r="E60" s="14">
        <v>63.204323000000002</v>
      </c>
      <c r="F60" s="14">
        <v>829.55999799999995</v>
      </c>
      <c r="I60" s="12">
        <v>42826</v>
      </c>
      <c r="J60" s="20">
        <f t="shared" si="5"/>
        <v>9.0912085493182193E-3</v>
      </c>
      <c r="K60" s="20">
        <f t="shared" si="6"/>
        <v>-6.9605787310078604E-5</v>
      </c>
      <c r="L60" s="20">
        <f t="shared" si="7"/>
        <v>2.2983017457123278E-2</v>
      </c>
      <c r="M60" s="20">
        <f t="shared" si="8"/>
        <v>3.9477837615632838E-2</v>
      </c>
      <c r="N60" s="20">
        <f t="shared" si="9"/>
        <v>9.2097044438249398E-2</v>
      </c>
    </row>
    <row r="61" spans="1:14">
      <c r="A61" s="12">
        <v>42826</v>
      </c>
      <c r="B61" s="14">
        <v>2384.1999510000001</v>
      </c>
      <c r="C61" s="14">
        <v>138.75753800000001</v>
      </c>
      <c r="D61" s="14">
        <v>6047.6098629999997</v>
      </c>
      <c r="E61" s="14">
        <v>65.699493000000004</v>
      </c>
      <c r="F61" s="14">
        <v>905.96002199999998</v>
      </c>
      <c r="I61" s="12">
        <v>42856</v>
      </c>
      <c r="J61" s="20">
        <f t="shared" si="5"/>
        <v>1.157625139134133E-2</v>
      </c>
      <c r="K61" s="20">
        <f t="shared" si="6"/>
        <v>6.3418125795803526E-2</v>
      </c>
      <c r="L61" s="20">
        <f t="shared" si="7"/>
        <v>2.4953685905449552E-2</v>
      </c>
      <c r="M61" s="20">
        <f t="shared" si="8"/>
        <v>2.0157674580532969E-2</v>
      </c>
      <c r="N61" s="20">
        <f t="shared" si="9"/>
        <v>6.5013865479375488E-2</v>
      </c>
    </row>
    <row r="62" spans="1:14">
      <c r="A62" s="12">
        <v>42856</v>
      </c>
      <c r="B62" s="14">
        <v>2411.8000489999999</v>
      </c>
      <c r="C62" s="14">
        <v>147.55728099999999</v>
      </c>
      <c r="D62" s="14">
        <v>6198.5200199999999</v>
      </c>
      <c r="E62" s="14">
        <v>67.023842000000002</v>
      </c>
      <c r="F62" s="14">
        <v>964.85998500000005</v>
      </c>
      <c r="I62" s="12">
        <v>42887</v>
      </c>
      <c r="J62" s="20">
        <f t="shared" si="5"/>
        <v>4.8137750908554544E-3</v>
      </c>
      <c r="K62" s="20">
        <f t="shared" si="6"/>
        <v>-5.3322566983326269E-2</v>
      </c>
      <c r="L62" s="20">
        <f t="shared" si="7"/>
        <v>-9.37322099671134E-3</v>
      </c>
      <c r="M62" s="20">
        <f t="shared" si="8"/>
        <v>-7.3724958948191421E-3</v>
      </c>
      <c r="N62" s="20">
        <f t="shared" si="9"/>
        <v>-5.8174248981835541E-2</v>
      </c>
    </row>
    <row r="63" spans="1:14">
      <c r="A63" s="12">
        <v>42887</v>
      </c>
      <c r="B63" s="14">
        <v>2423.4099120000001</v>
      </c>
      <c r="C63" s="14">
        <v>139.68914799999999</v>
      </c>
      <c r="D63" s="14">
        <v>6140.419922</v>
      </c>
      <c r="E63" s="14">
        <v>66.529708999999997</v>
      </c>
      <c r="F63" s="14">
        <v>908.72997999999995</v>
      </c>
      <c r="I63" s="12">
        <v>42917</v>
      </c>
      <c r="J63" s="20">
        <f t="shared" si="5"/>
        <v>1.9348826118030571E-2</v>
      </c>
      <c r="K63" s="20">
        <f t="shared" si="6"/>
        <v>3.2703750186807712E-2</v>
      </c>
      <c r="L63" s="20">
        <f t="shared" si="7"/>
        <v>3.3825079984489026E-2</v>
      </c>
      <c r="M63" s="20">
        <f t="shared" si="8"/>
        <v>5.4693129651296024E-2</v>
      </c>
      <c r="N63" s="20">
        <f t="shared" si="9"/>
        <v>2.3956533270752312E-2</v>
      </c>
    </row>
    <row r="64" spans="1:14">
      <c r="A64" s="12">
        <v>42917</v>
      </c>
      <c r="B64" s="14">
        <v>2470.3000489999999</v>
      </c>
      <c r="C64" s="14">
        <v>144.257507</v>
      </c>
      <c r="D64" s="14">
        <v>6348.1201170000004</v>
      </c>
      <c r="E64" s="14">
        <v>70.168426999999994</v>
      </c>
      <c r="F64" s="14">
        <v>930.5</v>
      </c>
      <c r="I64" s="12">
        <v>42948</v>
      </c>
      <c r="J64" s="20">
        <f t="shared" si="5"/>
        <v>5.4643281108557318E-4</v>
      </c>
      <c r="K64" s="20">
        <f t="shared" si="6"/>
        <v>0.10266933283409641</v>
      </c>
      <c r="L64" s="20">
        <f t="shared" si="7"/>
        <v>1.2687226693193221E-2</v>
      </c>
      <c r="M64" s="20">
        <f t="shared" si="8"/>
        <v>2.8473048141723467E-2</v>
      </c>
      <c r="N64" s="20">
        <f t="shared" si="9"/>
        <v>9.4895400322407841E-3</v>
      </c>
    </row>
    <row r="65" spans="1:14">
      <c r="A65" s="12">
        <v>42948</v>
      </c>
      <c r="B65" s="14">
        <v>2471.6499020000001</v>
      </c>
      <c r="C65" s="14">
        <v>159.06832900000001</v>
      </c>
      <c r="D65" s="14">
        <v>6428.6601559999999</v>
      </c>
      <c r="E65" s="14">
        <v>72.166336000000001</v>
      </c>
      <c r="F65" s="14">
        <v>939.330017</v>
      </c>
      <c r="I65" s="12">
        <v>42979</v>
      </c>
      <c r="J65" s="20">
        <f t="shared" si="5"/>
        <v>1.9302978533243698E-2</v>
      </c>
      <c r="K65" s="20">
        <f t="shared" si="6"/>
        <v>-5.655346388909388E-2</v>
      </c>
      <c r="L65" s="20">
        <f t="shared" si="7"/>
        <v>1.0468714065898777E-2</v>
      </c>
      <c r="M65" s="20">
        <f t="shared" si="8"/>
        <v>1.5634852239139185E-3</v>
      </c>
      <c r="N65" s="20">
        <f t="shared" si="9"/>
        <v>2.1057527857113234E-2</v>
      </c>
    </row>
    <row r="66" spans="1:14">
      <c r="A66" s="12">
        <v>42979</v>
      </c>
      <c r="B66" s="14">
        <v>2519.360107</v>
      </c>
      <c r="C66" s="14">
        <v>150.072464</v>
      </c>
      <c r="D66" s="14">
        <v>6495.9599609999996</v>
      </c>
      <c r="E66" s="14">
        <v>72.279167000000001</v>
      </c>
      <c r="F66" s="14">
        <v>959.10998500000005</v>
      </c>
      <c r="I66" s="12">
        <v>43009</v>
      </c>
      <c r="J66" s="20">
        <f t="shared" si="5"/>
        <v>2.218813533034969E-2</v>
      </c>
      <c r="K66" s="20">
        <f t="shared" si="6"/>
        <v>9.6807686185521602E-2</v>
      </c>
      <c r="L66" s="20">
        <f t="shared" si="7"/>
        <v>3.5669856709574121E-2</v>
      </c>
      <c r="M66" s="20">
        <f t="shared" si="8"/>
        <v>0.11665993605045299</v>
      </c>
      <c r="N66" s="20">
        <f t="shared" si="9"/>
        <v>5.9982724504739515E-2</v>
      </c>
    </row>
    <row r="67" spans="1:14">
      <c r="A67" s="12">
        <v>43009</v>
      </c>
      <c r="B67" s="14">
        <v>2575.26001</v>
      </c>
      <c r="C67" s="14">
        <v>164.60063199999999</v>
      </c>
      <c r="D67" s="14">
        <v>6727.669922</v>
      </c>
      <c r="E67" s="14">
        <v>80.711250000000007</v>
      </c>
      <c r="F67" s="14">
        <v>1016.6400149999999</v>
      </c>
      <c r="I67" s="12">
        <v>43040</v>
      </c>
      <c r="J67" s="20">
        <f t="shared" ref="J67:J86" si="10">B68/B67-1</f>
        <v>3.7200430103365711E-3</v>
      </c>
      <c r="K67" s="20">
        <f t="shared" ref="K67:K86" si="11">C68/C67-1</f>
        <v>1.6623301908099686E-2</v>
      </c>
      <c r="L67" s="20">
        <f t="shared" ref="L67:L86" si="12">D68/D67-1</f>
        <v>2.1746056910667777E-2</v>
      </c>
      <c r="M67" s="20">
        <f t="shared" ref="M67:M86" si="13">E68/E67-1</f>
        <v>1.190181046632266E-2</v>
      </c>
      <c r="N67" s="20">
        <f t="shared" ref="N67:N86" si="14">F68/F67-1</f>
        <v>4.6918849638237781E-3</v>
      </c>
    </row>
    <row r="68" spans="1:14">
      <c r="A68" s="12">
        <v>43040</v>
      </c>
      <c r="B68" s="14">
        <v>2584.8400879999999</v>
      </c>
      <c r="C68" s="14">
        <v>167.336838</v>
      </c>
      <c r="D68" s="14">
        <v>6873.9702150000003</v>
      </c>
      <c r="E68" s="14">
        <v>81.671859999999995</v>
      </c>
      <c r="F68" s="14">
        <v>1021.409973</v>
      </c>
      <c r="I68" s="12">
        <v>43070</v>
      </c>
      <c r="J68" s="20">
        <f t="shared" si="10"/>
        <v>3.4342557364422932E-2</v>
      </c>
      <c r="K68" s="20">
        <f t="shared" si="11"/>
        <v>-1.1705832519675163E-2</v>
      </c>
      <c r="L68" s="20">
        <f t="shared" si="12"/>
        <v>4.279902455178064E-3</v>
      </c>
      <c r="M68" s="20">
        <f t="shared" si="13"/>
        <v>2.1380313855959843E-2</v>
      </c>
      <c r="N68" s="20">
        <f t="shared" si="14"/>
        <v>2.4466229683073548E-2</v>
      </c>
    </row>
    <row r="69" spans="1:14">
      <c r="A69" s="12">
        <v>43070</v>
      </c>
      <c r="B69" s="14">
        <v>2673.610107</v>
      </c>
      <c r="C69" s="14">
        <v>165.37802099999999</v>
      </c>
      <c r="D69" s="14">
        <v>6903.3901370000003</v>
      </c>
      <c r="E69" s="14">
        <v>83.418030000000002</v>
      </c>
      <c r="F69" s="14">
        <v>1046.400024</v>
      </c>
      <c r="I69" s="12">
        <v>43101</v>
      </c>
      <c r="J69" s="20">
        <f t="shared" si="10"/>
        <v>5.6178704444133087E-2</v>
      </c>
      <c r="K69" s="20">
        <f t="shared" si="11"/>
        <v>-1.0636437595295645E-2</v>
      </c>
      <c r="L69" s="20">
        <f t="shared" si="12"/>
        <v>7.3600047645691946E-2</v>
      </c>
      <c r="M69" s="20">
        <f t="shared" si="13"/>
        <v>0.11070848832081026</v>
      </c>
      <c r="N69" s="20">
        <f t="shared" si="14"/>
        <v>0.11806184457809232</v>
      </c>
    </row>
    <row r="70" spans="1:14">
      <c r="A70" s="12">
        <v>43101</v>
      </c>
      <c r="B70" s="14">
        <v>2823.8100589999999</v>
      </c>
      <c r="C70" s="14">
        <v>163.618988</v>
      </c>
      <c r="D70" s="14">
        <v>7411.4799800000001</v>
      </c>
      <c r="E70" s="14">
        <v>92.653114000000002</v>
      </c>
      <c r="F70" s="14">
        <v>1169.9399410000001</v>
      </c>
      <c r="I70" s="12">
        <v>43132</v>
      </c>
      <c r="J70" s="20">
        <f t="shared" si="10"/>
        <v>-3.8947372061896912E-2</v>
      </c>
      <c r="K70" s="20">
        <f t="shared" si="11"/>
        <v>6.3847638514913596E-2</v>
      </c>
      <c r="L70" s="20">
        <f t="shared" si="12"/>
        <v>-1.8683206913283734E-2</v>
      </c>
      <c r="M70" s="20">
        <f t="shared" si="13"/>
        <v>-1.3051293667258768E-2</v>
      </c>
      <c r="N70" s="20">
        <f t="shared" si="14"/>
        <v>-5.5737870564759207E-2</v>
      </c>
    </row>
    <row r="71" spans="1:14">
      <c r="A71" s="12">
        <v>43132</v>
      </c>
      <c r="B71" s="14">
        <v>2713.830078</v>
      </c>
      <c r="C71" s="14">
        <v>174.065674</v>
      </c>
      <c r="D71" s="14">
        <v>7273.0097660000001</v>
      </c>
      <c r="E71" s="14">
        <v>91.443871000000001</v>
      </c>
      <c r="F71" s="14">
        <v>1104.7299800000001</v>
      </c>
      <c r="I71" s="12">
        <v>43160</v>
      </c>
      <c r="J71" s="20">
        <f t="shared" si="10"/>
        <v>-2.6884498624825115E-2</v>
      </c>
      <c r="K71" s="20">
        <f t="shared" si="11"/>
        <v>-5.4210418304530217E-2</v>
      </c>
      <c r="L71" s="20">
        <f t="shared" si="12"/>
        <v>-2.8813321821682836E-2</v>
      </c>
      <c r="M71" s="20">
        <f t="shared" si="13"/>
        <v>-2.2088686512407141E-2</v>
      </c>
      <c r="N71" s="20">
        <f t="shared" si="14"/>
        <v>-6.6025130412410871E-2</v>
      </c>
    </row>
    <row r="72" spans="1:14">
      <c r="A72" s="12">
        <v>43160</v>
      </c>
      <c r="B72" s="14">
        <v>2640.8701169999999</v>
      </c>
      <c r="C72" s="14">
        <v>164.629501</v>
      </c>
      <c r="D72" s="14">
        <v>7063.4501950000003</v>
      </c>
      <c r="E72" s="14">
        <v>89.423996000000002</v>
      </c>
      <c r="F72" s="14">
        <v>1031.790039</v>
      </c>
      <c r="I72" s="12">
        <v>43191</v>
      </c>
      <c r="J72" s="20">
        <f t="shared" si="10"/>
        <v>2.718775131643536E-3</v>
      </c>
      <c r="K72" s="20">
        <f t="shared" si="11"/>
        <v>-1.5019610610372824E-2</v>
      </c>
      <c r="L72" s="20">
        <f t="shared" si="12"/>
        <v>3.9921354609329107E-4</v>
      </c>
      <c r="M72" s="20">
        <f t="shared" si="13"/>
        <v>2.4652119102349213E-2</v>
      </c>
      <c r="N72" s="20">
        <f t="shared" si="14"/>
        <v>-1.4014500483077397E-2</v>
      </c>
    </row>
    <row r="73" spans="1:14">
      <c r="A73" s="12">
        <v>43191</v>
      </c>
      <c r="B73" s="14">
        <v>2648.0500489999999</v>
      </c>
      <c r="C73" s="14">
        <v>162.15683000000001</v>
      </c>
      <c r="D73" s="14">
        <v>7066.2700199999999</v>
      </c>
      <c r="E73" s="14">
        <v>91.628487000000007</v>
      </c>
      <c r="F73" s="14">
        <v>1017.330017</v>
      </c>
      <c r="I73" s="12">
        <v>43221</v>
      </c>
      <c r="J73" s="20">
        <f t="shared" si="10"/>
        <v>2.1608341965291933E-2</v>
      </c>
      <c r="K73" s="20">
        <f t="shared" si="11"/>
        <v>0.13076358239119501</v>
      </c>
      <c r="L73" s="20">
        <f t="shared" si="12"/>
        <v>5.3189319957518411E-2</v>
      </c>
      <c r="M73" s="20">
        <f t="shared" si="13"/>
        <v>5.6886260710601988E-2</v>
      </c>
      <c r="N73" s="20">
        <f t="shared" si="14"/>
        <v>6.6507398650756722E-2</v>
      </c>
    </row>
    <row r="74" spans="1:14">
      <c r="A74" s="12">
        <v>43221</v>
      </c>
      <c r="B74" s="14">
        <v>2705.2700199999999</v>
      </c>
      <c r="C74" s="14">
        <v>183.36103800000001</v>
      </c>
      <c r="D74" s="14">
        <v>7442.1201170000004</v>
      </c>
      <c r="E74" s="14">
        <v>96.840889000000004</v>
      </c>
      <c r="F74" s="14">
        <v>1084.98999</v>
      </c>
      <c r="I74" s="12">
        <v>43252</v>
      </c>
      <c r="J74" s="20">
        <f t="shared" si="10"/>
        <v>4.8424360241865472E-3</v>
      </c>
      <c r="K74" s="20">
        <f t="shared" si="11"/>
        <v>-5.5985176087409716E-3</v>
      </c>
      <c r="L74" s="20">
        <f t="shared" si="12"/>
        <v>9.1613259297249616E-3</v>
      </c>
      <c r="M74" s="20">
        <f t="shared" si="13"/>
        <v>1.9972968236587896E-3</v>
      </c>
      <c r="N74" s="20">
        <f t="shared" si="14"/>
        <v>2.8258356558662712E-2</v>
      </c>
    </row>
    <row r="75" spans="1:14">
      <c r="A75" s="12">
        <v>43252</v>
      </c>
      <c r="B75" s="14">
        <v>2718.3701169999999</v>
      </c>
      <c r="C75" s="14">
        <v>182.33448799999999</v>
      </c>
      <c r="D75" s="14">
        <v>7510.2998049999997</v>
      </c>
      <c r="E75" s="14">
        <v>97.034308999999993</v>
      </c>
      <c r="F75" s="14">
        <v>1115.650024</v>
      </c>
      <c r="I75" s="12">
        <v>43282</v>
      </c>
      <c r="J75" s="20">
        <f t="shared" si="10"/>
        <v>3.6021556221367268E-2</v>
      </c>
      <c r="K75" s="20">
        <f t="shared" si="11"/>
        <v>2.7983411454227891E-2</v>
      </c>
      <c r="L75" s="20">
        <f t="shared" si="12"/>
        <v>2.1502501656789796E-2</v>
      </c>
      <c r="M75" s="20">
        <f t="shared" si="13"/>
        <v>7.5752999900272622E-2</v>
      </c>
      <c r="N75" s="20">
        <f t="shared" si="14"/>
        <v>9.1076936148571264E-2</v>
      </c>
    </row>
    <row r="76" spans="1:14">
      <c r="A76" s="12">
        <v>43282</v>
      </c>
      <c r="B76" s="14">
        <v>2816.290039</v>
      </c>
      <c r="C76" s="14">
        <v>187.43682899999999</v>
      </c>
      <c r="D76" s="14">
        <v>7671.7900390000004</v>
      </c>
      <c r="E76" s="14">
        <v>104.38494900000001</v>
      </c>
      <c r="F76" s="14">
        <v>1217.26001</v>
      </c>
      <c r="I76" s="12">
        <v>43313</v>
      </c>
      <c r="J76" s="20">
        <f t="shared" si="10"/>
        <v>3.0263211466054596E-2</v>
      </c>
      <c r="K76" s="20">
        <f t="shared" si="11"/>
        <v>0.19622691653623758</v>
      </c>
      <c r="L76" s="20">
        <f t="shared" si="12"/>
        <v>5.705969503527486E-2</v>
      </c>
      <c r="M76" s="20">
        <f t="shared" si="13"/>
        <v>5.8917871387760945E-2</v>
      </c>
      <c r="N76" s="20">
        <f t="shared" si="14"/>
        <v>7.6395428450837244E-4</v>
      </c>
    </row>
    <row r="77" spans="1:14">
      <c r="A77" s="12">
        <v>43313</v>
      </c>
      <c r="B77" s="14">
        <v>2901.5200199999999</v>
      </c>
      <c r="C77" s="14">
        <v>224.21698000000001</v>
      </c>
      <c r="D77" s="14">
        <v>8109.5400390000004</v>
      </c>
      <c r="E77" s="14">
        <v>110.535088</v>
      </c>
      <c r="F77" s="14">
        <v>1218.1899410000001</v>
      </c>
      <c r="I77" s="12">
        <v>43344</v>
      </c>
      <c r="J77" s="20">
        <f t="shared" si="10"/>
        <v>4.2942871026614426E-3</v>
      </c>
      <c r="K77" s="20">
        <f t="shared" si="11"/>
        <v>-4.8249378793703279E-3</v>
      </c>
      <c r="L77" s="20">
        <f t="shared" si="12"/>
        <v>-7.7920499431669565E-3</v>
      </c>
      <c r="M77" s="20">
        <f t="shared" si="13"/>
        <v>2.2078871462064553E-2</v>
      </c>
      <c r="N77" s="20">
        <f t="shared" si="14"/>
        <v>-2.0292377377297721E-2</v>
      </c>
    </row>
    <row r="78" spans="1:14">
      <c r="A78" s="12">
        <v>43344</v>
      </c>
      <c r="B78" s="14">
        <v>2913.9799800000001</v>
      </c>
      <c r="C78" s="14">
        <v>223.13514699999999</v>
      </c>
      <c r="D78" s="14">
        <v>8046.3500979999999</v>
      </c>
      <c r="E78" s="14">
        <v>112.975578</v>
      </c>
      <c r="F78" s="14">
        <v>1193.469971</v>
      </c>
      <c r="I78" s="12">
        <v>43374</v>
      </c>
      <c r="J78" s="20">
        <f t="shared" si="10"/>
        <v>-6.9403356024429486E-2</v>
      </c>
      <c r="K78" s="20">
        <f t="shared" si="11"/>
        <v>-3.0477623500523632E-2</v>
      </c>
      <c r="L78" s="20">
        <f t="shared" si="12"/>
        <v>-9.2023114453352761E-2</v>
      </c>
      <c r="M78" s="20">
        <f t="shared" si="13"/>
        <v>-6.6101312621742014E-2</v>
      </c>
      <c r="N78" s="20">
        <f t="shared" si="14"/>
        <v>-9.7782058900248603E-2</v>
      </c>
    </row>
    <row r="79" spans="1:14">
      <c r="A79" s="12">
        <v>43374</v>
      </c>
      <c r="B79" s="14">
        <v>2711.73999</v>
      </c>
      <c r="C79" s="14">
        <v>216.334518</v>
      </c>
      <c r="D79" s="14">
        <v>7305.8999020000001</v>
      </c>
      <c r="E79" s="14">
        <v>105.507744</v>
      </c>
      <c r="F79" s="14">
        <v>1076.7700199999999</v>
      </c>
      <c r="I79" s="12">
        <v>43405</v>
      </c>
      <c r="J79" s="20">
        <f t="shared" si="10"/>
        <v>1.7859356788848979E-2</v>
      </c>
      <c r="K79" s="20">
        <f t="shared" si="11"/>
        <v>-0.18404460077887341</v>
      </c>
      <c r="L79" s="20">
        <f t="shared" si="12"/>
        <v>3.3726354495022814E-3</v>
      </c>
      <c r="M79" s="20">
        <f t="shared" si="13"/>
        <v>3.8198693737589551E-2</v>
      </c>
      <c r="N79" s="20">
        <f t="shared" si="14"/>
        <v>1.64009339710256E-2</v>
      </c>
    </row>
    <row r="80" spans="1:14">
      <c r="A80" s="12">
        <v>43405</v>
      </c>
      <c r="B80" s="14">
        <v>2760.169922</v>
      </c>
      <c r="C80" s="14">
        <v>176.519318</v>
      </c>
      <c r="D80" s="14">
        <v>7330.5400390000004</v>
      </c>
      <c r="E80" s="14">
        <v>109.53800200000001</v>
      </c>
      <c r="F80" s="14">
        <v>1094.4300539999999</v>
      </c>
      <c r="I80" s="12">
        <v>43435</v>
      </c>
      <c r="J80" s="20">
        <f t="shared" si="10"/>
        <v>-9.1776894596563907E-2</v>
      </c>
      <c r="K80" s="20">
        <f t="shared" si="11"/>
        <v>-0.11361635217738597</v>
      </c>
      <c r="L80" s="20">
        <f t="shared" si="12"/>
        <v>-9.4844343022624678E-2</v>
      </c>
      <c r="M80" s="20">
        <f t="shared" si="13"/>
        <v>-8.009025032244077E-2</v>
      </c>
      <c r="N80" s="20">
        <f t="shared" si="14"/>
        <v>-5.3744932154430658E-2</v>
      </c>
    </row>
    <row r="81" spans="1:14">
      <c r="A81" s="12">
        <v>43435</v>
      </c>
      <c r="B81" s="14">
        <v>2506.8500979999999</v>
      </c>
      <c r="C81" s="14">
        <v>156.46383700000001</v>
      </c>
      <c r="D81" s="14">
        <v>6635.2797849999997</v>
      </c>
      <c r="E81" s="14">
        <v>100.76507599999999</v>
      </c>
      <c r="F81" s="14">
        <v>1035.6099850000001</v>
      </c>
      <c r="I81" s="12">
        <v>43466</v>
      </c>
      <c r="J81" s="20">
        <f t="shared" si="10"/>
        <v>7.8684401655036762E-2</v>
      </c>
      <c r="K81" s="20">
        <f t="shared" si="11"/>
        <v>5.5154009804834203E-2</v>
      </c>
      <c r="L81" s="20">
        <f t="shared" si="12"/>
        <v>9.7427760387951867E-2</v>
      </c>
      <c r="M81" s="20">
        <f t="shared" si="13"/>
        <v>2.8157900659946833E-2</v>
      </c>
      <c r="N81" s="20">
        <f t="shared" si="14"/>
        <v>7.7983035283306856E-2</v>
      </c>
    </row>
    <row r="82" spans="1:14">
      <c r="A82" s="12">
        <v>43466</v>
      </c>
      <c r="B82" s="14">
        <v>2704.1000979999999</v>
      </c>
      <c r="C82" s="14">
        <v>165.093445</v>
      </c>
      <c r="D82" s="14">
        <v>7281.7402339999999</v>
      </c>
      <c r="E82" s="14">
        <v>103.60240899999999</v>
      </c>
      <c r="F82" s="14">
        <v>1116.369995</v>
      </c>
      <c r="I82" s="12">
        <v>43497</v>
      </c>
      <c r="J82" s="20">
        <f t="shared" si="10"/>
        <v>2.9728889126352298E-2</v>
      </c>
      <c r="K82" s="20">
        <f t="shared" si="11"/>
        <v>4.0314750231300822E-2</v>
      </c>
      <c r="L82" s="20">
        <f t="shared" si="12"/>
        <v>3.4440881292223224E-2</v>
      </c>
      <c r="M82" s="20">
        <f t="shared" si="13"/>
        <v>7.2776029754288762E-2</v>
      </c>
      <c r="N82" s="20">
        <f t="shared" si="14"/>
        <v>3.1799932064637826E-3</v>
      </c>
    </row>
    <row r="83" spans="1:14">
      <c r="A83" s="12">
        <v>43497</v>
      </c>
      <c r="B83" s="14">
        <v>2784.48999</v>
      </c>
      <c r="C83" s="14">
        <v>171.749146</v>
      </c>
      <c r="D83" s="14">
        <v>7532.5297849999997</v>
      </c>
      <c r="E83" s="14">
        <v>111.14218099999999</v>
      </c>
      <c r="F83" s="14">
        <v>1119.920044</v>
      </c>
      <c r="I83" s="12">
        <v>43525</v>
      </c>
      <c r="J83" s="20">
        <f t="shared" si="10"/>
        <v>1.7924256211817147E-2</v>
      </c>
      <c r="K83" s="20">
        <f t="shared" si="11"/>
        <v>0.10173073582560943</v>
      </c>
      <c r="L83" s="20">
        <f t="shared" si="12"/>
        <v>2.6125358228503925E-2</v>
      </c>
      <c r="M83" s="20">
        <f t="shared" si="13"/>
        <v>5.7249749309850273E-2</v>
      </c>
      <c r="N83" s="20">
        <f t="shared" si="14"/>
        <v>4.7673059595672251E-2</v>
      </c>
    </row>
    <row r="84" spans="1:14">
      <c r="A84" s="12">
        <v>43525</v>
      </c>
      <c r="B84" s="14">
        <v>2834.3999020000001</v>
      </c>
      <c r="C84" s="14">
        <v>189.22131300000001</v>
      </c>
      <c r="D84" s="14">
        <v>7729.3198240000002</v>
      </c>
      <c r="E84" s="14">
        <v>117.505043</v>
      </c>
      <c r="F84" s="14">
        <v>1173.3100589999999</v>
      </c>
      <c r="I84" s="12">
        <v>43556</v>
      </c>
      <c r="J84" s="20">
        <f t="shared" si="10"/>
        <v>3.9313498395682656E-2</v>
      </c>
      <c r="K84" s="20">
        <f t="shared" si="11"/>
        <v>5.6435920619576363E-2</v>
      </c>
      <c r="L84" s="20">
        <f t="shared" si="12"/>
        <v>4.7361258342982548E-2</v>
      </c>
      <c r="M84" s="20">
        <f t="shared" si="13"/>
        <v>0.10734278868354608</v>
      </c>
      <c r="N84" s="20">
        <f t="shared" si="14"/>
        <v>1.2929166407155357E-2</v>
      </c>
    </row>
    <row r="85" spans="1:14">
      <c r="A85" s="12">
        <v>43556</v>
      </c>
      <c r="B85" s="14">
        <v>2945.830078</v>
      </c>
      <c r="C85" s="14">
        <v>199.900192</v>
      </c>
      <c r="D85" s="14">
        <v>8095.3901370000003</v>
      </c>
      <c r="E85" s="14">
        <v>130.11836199999999</v>
      </c>
      <c r="F85" s="14">
        <v>1188.4799800000001</v>
      </c>
      <c r="I85" s="12">
        <v>43586</v>
      </c>
      <c r="J85" s="20">
        <f t="shared" si="10"/>
        <v>-6.577773118928687E-2</v>
      </c>
      <c r="K85" s="20">
        <f t="shared" si="11"/>
        <v>-0.12757258882472711</v>
      </c>
      <c r="L85" s="20">
        <f t="shared" si="12"/>
        <v>-7.9334068418103754E-2</v>
      </c>
      <c r="M85" s="20">
        <f t="shared" si="13"/>
        <v>-5.2986318718029946E-2</v>
      </c>
      <c r="N85" s="20">
        <f t="shared" si="14"/>
        <v>-7.1393693144078063E-2</v>
      </c>
    </row>
    <row r="86" spans="1:14">
      <c r="A86" s="12">
        <v>43586</v>
      </c>
      <c r="B86" s="14">
        <v>2752.0600589999999</v>
      </c>
      <c r="C86" s="14">
        <v>174.39840699999999</v>
      </c>
      <c r="D86" s="14">
        <v>7453.1499020000001</v>
      </c>
      <c r="E86" s="14">
        <v>123.22386899999999</v>
      </c>
      <c r="F86" s="14">
        <v>1103.630005</v>
      </c>
      <c r="I86" s="12">
        <v>43617</v>
      </c>
      <c r="J86" s="20">
        <f t="shared" si="10"/>
        <v>6.8930163925612131E-2</v>
      </c>
      <c r="K86" s="20">
        <f t="shared" si="11"/>
        <v>0.1348727399786398</v>
      </c>
      <c r="L86" s="20">
        <f t="shared" si="12"/>
        <v>7.4208937063184877E-2</v>
      </c>
      <c r="M86" s="20">
        <f t="shared" si="13"/>
        <v>8.712709710486366E-2</v>
      </c>
      <c r="N86" s="20">
        <f t="shared" si="14"/>
        <v>-2.0586583272534376E-2</v>
      </c>
    </row>
    <row r="87" spans="1:14">
      <c r="A87" s="12">
        <v>43617</v>
      </c>
      <c r="B87" s="14">
        <v>2941.76001</v>
      </c>
      <c r="C87" s="14">
        <v>197.91999799999999</v>
      </c>
      <c r="D87" s="14">
        <v>8006.2402339999999</v>
      </c>
      <c r="E87" s="14">
        <v>133.96000699999999</v>
      </c>
      <c r="F87" s="14">
        <v>1080.910034</v>
      </c>
      <c r="I87" s="17" t="s">
        <v>5</v>
      </c>
      <c r="J87" s="21">
        <f>AVERAGE(J3:J86)</f>
        <v>9.7147106389048055E-3</v>
      </c>
      <c r="K87" s="21">
        <f t="shared" ref="K87:N87" si="15">AVERAGE(K3:K86)</f>
        <v>1.4732703186630156E-2</v>
      </c>
      <c r="L87" s="21">
        <f t="shared" si="15"/>
        <v>1.2748842697341414E-2</v>
      </c>
      <c r="M87" s="21">
        <f t="shared" si="15"/>
        <v>2.1499935952931114E-2</v>
      </c>
      <c r="N87" s="21">
        <f t="shared" si="15"/>
        <v>1.7451112949956465E-2</v>
      </c>
    </row>
    <row r="88" spans="1:14">
      <c r="I88" s="17" t="s">
        <v>6</v>
      </c>
      <c r="J88" s="18">
        <f>_xlfn.STDEV.S(J3:J86)</f>
        <v>3.1968508120487515E-2</v>
      </c>
      <c r="K88" s="18">
        <f t="shared" ref="K88:N88" si="16">_xlfn.STDEV.S(K3:K86)</f>
        <v>7.503548723946224E-2</v>
      </c>
      <c r="L88" s="18">
        <f t="shared" si="16"/>
        <v>3.841148962296799E-2</v>
      </c>
      <c r="M88" s="18">
        <f t="shared" si="16"/>
        <v>5.8859470313828655E-2</v>
      </c>
      <c r="N88" s="18">
        <f t="shared" si="16"/>
        <v>5.8250927670672796E-2</v>
      </c>
    </row>
    <row r="89" spans="1:14">
      <c r="I89" s="17" t="s">
        <v>7</v>
      </c>
      <c r="J89" s="28">
        <f>J87*12</f>
        <v>0.11657652766685767</v>
      </c>
      <c r="K89" s="28">
        <f t="shared" ref="K89:N89" si="17">K87*12</f>
        <v>0.17679243823956187</v>
      </c>
      <c r="L89" s="28">
        <f t="shared" si="17"/>
        <v>0.15298611236809695</v>
      </c>
      <c r="M89" s="28">
        <f t="shared" si="17"/>
        <v>0.25799923143517334</v>
      </c>
      <c r="N89" s="28">
        <f t="shared" si="17"/>
        <v>0.20941335539947759</v>
      </c>
    </row>
    <row r="90" spans="1:14">
      <c r="I90" s="17" t="s">
        <v>8</v>
      </c>
      <c r="J90" s="18">
        <f>J88*12</f>
        <v>0.38362209744585019</v>
      </c>
      <c r="K90" s="18">
        <f t="shared" ref="K90:N90" si="18">K88*12</f>
        <v>0.90042584687354688</v>
      </c>
      <c r="L90" s="18">
        <f t="shared" si="18"/>
        <v>0.46093787547561588</v>
      </c>
      <c r="M90" s="18">
        <f t="shared" si="18"/>
        <v>0.70631364376594385</v>
      </c>
      <c r="N90" s="18">
        <f t="shared" si="18"/>
        <v>0.69901113204807352</v>
      </c>
    </row>
    <row r="92" spans="1:14">
      <c r="I92" s="10"/>
    </row>
    <row r="93" spans="1:14">
      <c r="I93" s="10"/>
    </row>
    <row r="94" spans="1:14">
      <c r="I94" s="10"/>
    </row>
    <row r="95" spans="1:14">
      <c r="I95" s="10"/>
    </row>
    <row r="96" spans="1:14">
      <c r="I96" s="10"/>
    </row>
    <row r="97" spans="9:9">
      <c r="I97" s="1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I6" sqref="I6"/>
    </sheetView>
  </sheetViews>
  <sheetFormatPr defaultRowHeight="15"/>
  <cols>
    <col min="1" max="1" width="27.5703125" bestFit="1" customWidth="1"/>
    <col min="2" max="2" width="13" customWidth="1"/>
    <col min="3" max="3" width="13.42578125" customWidth="1"/>
    <col min="4" max="4" width="12.28515625" customWidth="1"/>
    <col min="5" max="5" width="19.85546875" customWidth="1"/>
    <col min="6" max="6" width="9.85546875" customWidth="1"/>
  </cols>
  <sheetData>
    <row r="1" spans="1:6">
      <c r="A1" s="24"/>
      <c r="B1" s="24" t="s">
        <v>1</v>
      </c>
      <c r="C1" s="24" t="s">
        <v>61</v>
      </c>
      <c r="D1" s="24" t="s">
        <v>2</v>
      </c>
      <c r="E1" s="24" t="s">
        <v>66</v>
      </c>
      <c r="F1" s="24" t="s">
        <v>67</v>
      </c>
    </row>
    <row r="2" spans="1:6">
      <c r="A2" s="22" t="s">
        <v>1</v>
      </c>
      <c r="B2" s="22">
        <v>1</v>
      </c>
      <c r="C2" s="22"/>
      <c r="D2" s="22"/>
      <c r="E2" s="22"/>
      <c r="F2" s="22"/>
    </row>
    <row r="3" spans="1:6">
      <c r="A3" s="22" t="s">
        <v>61</v>
      </c>
      <c r="B3" s="22">
        <v>0.50008022295082244</v>
      </c>
      <c r="C3" s="22">
        <v>1</v>
      </c>
      <c r="D3" s="22"/>
      <c r="E3" s="22"/>
      <c r="F3" s="22"/>
    </row>
    <row r="4" spans="1:6">
      <c r="A4" s="22" t="s">
        <v>2</v>
      </c>
      <c r="B4" s="22">
        <v>0.93164072641776874</v>
      </c>
      <c r="C4" s="22">
        <v>0.61573051509042953</v>
      </c>
      <c r="D4" s="22">
        <v>1</v>
      </c>
      <c r="E4" s="22"/>
      <c r="F4" s="22"/>
    </row>
    <row r="5" spans="1:6">
      <c r="A5" s="22" t="s">
        <v>62</v>
      </c>
      <c r="B5" s="22">
        <v>0.5539285381671758</v>
      </c>
      <c r="C5" s="22">
        <v>0.36394973054838775</v>
      </c>
      <c r="D5" s="22">
        <v>0.56656656201566213</v>
      </c>
      <c r="E5" s="22">
        <v>1</v>
      </c>
      <c r="F5" s="22"/>
    </row>
    <row r="6" spans="1:6" ht="15.75" thickBot="1">
      <c r="A6" s="23" t="s">
        <v>63</v>
      </c>
      <c r="B6" s="23">
        <v>0.5452828913810297</v>
      </c>
      <c r="C6" s="23">
        <v>0.26606203023836011</v>
      </c>
      <c r="D6" s="23">
        <v>0.61241413868546835</v>
      </c>
      <c r="E6" s="23">
        <v>0.45021884526090034</v>
      </c>
      <c r="F6" s="2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"/>
  <sheetViews>
    <sheetView workbookViewId="0">
      <selection activeCell="M7" sqref="M7"/>
    </sheetView>
  </sheetViews>
  <sheetFormatPr defaultRowHeight="15"/>
  <cols>
    <col min="1" max="1" width="9.7109375" bestFit="1" customWidth="1"/>
    <col min="11" max="11" width="16.28515625" customWidth="1"/>
    <col min="12" max="12" width="13.28515625" customWidth="1"/>
    <col min="13" max="13" width="13.85546875" customWidth="1"/>
    <col min="14" max="14" width="15.85546875" customWidth="1"/>
  </cols>
  <sheetData>
    <row r="1" spans="1:15">
      <c r="B1" t="s">
        <v>36</v>
      </c>
      <c r="E1" t="s">
        <v>37</v>
      </c>
      <c r="H1" t="s">
        <v>38</v>
      </c>
    </row>
    <row r="2" spans="1:15">
      <c r="B2" t="s">
        <v>61</v>
      </c>
      <c r="C2" t="s">
        <v>1</v>
      </c>
      <c r="E2" t="s">
        <v>66</v>
      </c>
      <c r="F2" t="s">
        <v>1</v>
      </c>
      <c r="H2" t="s">
        <v>67</v>
      </c>
      <c r="I2" t="s">
        <v>1</v>
      </c>
      <c r="L2" s="27" t="s">
        <v>61</v>
      </c>
      <c r="M2" s="27" t="s">
        <v>62</v>
      </c>
      <c r="N2" s="27" t="s">
        <v>63</v>
      </c>
      <c r="O2" s="27"/>
    </row>
    <row r="3" spans="1:15">
      <c r="A3" s="25">
        <f>'Tables 1-3'!I3</f>
        <v>41091</v>
      </c>
      <c r="B3" s="26">
        <f>'Tables 1-3'!K3</f>
        <v>4.5822087083728924E-2</v>
      </c>
      <c r="C3" s="26">
        <f>'Tables 1-3'!J3</f>
        <v>1.2597574126154365E-2</v>
      </c>
      <c r="E3" s="26">
        <f>'Tables 1-3'!M3</f>
        <v>-3.661344729018845E-2</v>
      </c>
      <c r="F3" s="26">
        <f>'Tables 1-3'!J3</f>
        <v>1.2597574126154365E-2</v>
      </c>
      <c r="H3" s="26">
        <f>'Tables 1-3'!N3</f>
        <v>9.1195883495294838E-2</v>
      </c>
      <c r="I3" s="26">
        <f>F3</f>
        <v>1.2597574126154365E-2</v>
      </c>
      <c r="K3" t="s">
        <v>59</v>
      </c>
      <c r="L3">
        <v>1.0900000000000001</v>
      </c>
      <c r="M3">
        <v>1.02</v>
      </c>
      <c r="N3">
        <v>0.99</v>
      </c>
      <c r="O3" s="7">
        <f>AVERAGE(L3:N3)</f>
        <v>1.0333333333333334</v>
      </c>
    </row>
    <row r="4" spans="1:15">
      <c r="A4" s="25">
        <f>'Tables 1-3'!I4</f>
        <v>41122</v>
      </c>
      <c r="B4" s="26">
        <f>'Tables 1-3'!K4</f>
        <v>8.9200517481620167E-2</v>
      </c>
      <c r="C4" s="26">
        <f>'Tables 1-3'!J4</f>
        <v>1.9763369680148246E-2</v>
      </c>
      <c r="E4" s="26">
        <f>'Tables 1-3'!M4</f>
        <v>4.5809519077324445E-2</v>
      </c>
      <c r="F4" s="26">
        <f>'Tables 1-3'!J4</f>
        <v>1.9763369680148246E-2</v>
      </c>
      <c r="H4" s="26">
        <f>'Tables 1-3'!N4</f>
        <v>8.2341949364910016E-2</v>
      </c>
      <c r="I4" s="26">
        <f t="shared" ref="I4:I67" si="0">F4</f>
        <v>1.9763369680148246E-2</v>
      </c>
      <c r="K4" t="s">
        <v>7</v>
      </c>
      <c r="L4" s="29">
        <f>'Tables 1-3'!K89</f>
        <v>0.17679243823956187</v>
      </c>
      <c r="M4" s="29">
        <f>'Tables 1-3'!M89</f>
        <v>0.25799923143517334</v>
      </c>
      <c r="N4" s="29">
        <f>'Tables 1-3'!N89</f>
        <v>0.20941335539947759</v>
      </c>
      <c r="O4" s="26">
        <f>AVERAGE(L4:N4)</f>
        <v>0.21473500835807094</v>
      </c>
    </row>
    <row r="5" spans="1:15">
      <c r="A5" s="25">
        <f>'Tables 1-3'!I5</f>
        <v>41153</v>
      </c>
      <c r="B5" s="26">
        <f>'Tables 1-3'!K5</f>
        <v>7.1011052298952659E-3</v>
      </c>
      <c r="C5" s="26">
        <f>'Tables 1-3'!J5</f>
        <v>2.4236153696477025E-2</v>
      </c>
      <c r="E5" s="26">
        <f>'Tables 1-3'!M5</f>
        <v>-2.7996601994315307E-2</v>
      </c>
      <c r="F5" s="26">
        <f>'Tables 1-3'!J5</f>
        <v>2.4236153696477025E-2</v>
      </c>
      <c r="H5" s="26">
        <f>'Tables 1-3'!N5</f>
        <v>0.10131517734477957</v>
      </c>
      <c r="I5" s="26">
        <f t="shared" si="0"/>
        <v>2.4236153696477025E-2</v>
      </c>
      <c r="K5" t="s">
        <v>40</v>
      </c>
      <c r="L5" s="29">
        <f>'Tables 1-3'!J89</f>
        <v>0.11657652766685767</v>
      </c>
      <c r="M5" s="29">
        <f>'Tables 1-3'!L89</f>
        <v>0.15298611236809695</v>
      </c>
      <c r="N5" s="29">
        <f>M5</f>
        <v>0.15298611236809695</v>
      </c>
      <c r="O5" s="26"/>
    </row>
    <row r="6" spans="1:15">
      <c r="A6" s="25">
        <f>'Tables 1-3'!I6</f>
        <v>41183</v>
      </c>
      <c r="B6" s="26">
        <f>'Tables 1-3'!K6</f>
        <v>-0.10759990917418283</v>
      </c>
      <c r="C6" s="26">
        <f>'Tables 1-3'!J6</f>
        <v>-1.9789409878227415E-2</v>
      </c>
      <c r="E6" s="26">
        <f>'Tables 1-3'!M6</f>
        <v>-4.0994601845112166E-2</v>
      </c>
      <c r="F6" s="26">
        <f>'Tables 1-3'!J6</f>
        <v>-1.9789409878227415E-2</v>
      </c>
      <c r="H6" s="26">
        <f>'Tables 1-3'!N6</f>
        <v>-9.8343269124095745E-2</v>
      </c>
      <c r="I6" s="26">
        <f t="shared" si="0"/>
        <v>-1.9789409878227415E-2</v>
      </c>
      <c r="K6" t="s">
        <v>39</v>
      </c>
      <c r="L6" s="7">
        <f>$O$4-(2%+(L3*(L5-2%)))</f>
        <v>8.9466593201196071E-2</v>
      </c>
      <c r="M6" s="7">
        <f>$O$4-(2%+(M3*(M5-2%)))</f>
        <v>5.908917374261205E-2</v>
      </c>
      <c r="N6" s="7">
        <f>$O$4-(2%+(N3*(N5-2%)))</f>
        <v>6.307875711365496E-2</v>
      </c>
    </row>
    <row r="7" spans="1:15">
      <c r="A7" s="25">
        <f>'Tables 1-3'!I7</f>
        <v>41214</v>
      </c>
      <c r="B7" s="26">
        <f>'Tables 1-3'!K7</f>
        <v>-1.6864683361178079E-2</v>
      </c>
      <c r="C7" s="26">
        <f>'Tables 1-3'!J7</f>
        <v>2.8467170173434031E-3</v>
      </c>
      <c r="E7" s="26">
        <f>'Tables 1-3'!M7</f>
        <v>-6.7273659558398369E-2</v>
      </c>
      <c r="F7" s="26">
        <f>'Tables 1-3'!J7</f>
        <v>2.8467170173434031E-3</v>
      </c>
      <c r="H7" s="26">
        <f>'Tables 1-3'!N7</f>
        <v>2.656178160827527E-2</v>
      </c>
      <c r="I7" s="26">
        <f t="shared" si="0"/>
        <v>2.8467170173434031E-3</v>
      </c>
    </row>
    <row r="8" spans="1:15">
      <c r="A8" s="25">
        <f>'Tables 1-3'!I8</f>
        <v>41244</v>
      </c>
      <c r="B8" s="26">
        <f>'Tables 1-3'!K8</f>
        <v>-8.6589985426833271E-2</v>
      </c>
      <c r="C8" s="26">
        <f>'Tables 1-3'!J8</f>
        <v>7.068230463864511E-3</v>
      </c>
      <c r="E8" s="26">
        <f>'Tables 1-3'!M8</f>
        <v>1.1625624739495466E-2</v>
      </c>
      <c r="F8" s="26">
        <f>'Tables 1-3'!J8</f>
        <v>7.068230463864511E-3</v>
      </c>
      <c r="H8" s="26">
        <f>'Tables 1-3'!N8</f>
        <v>1.2901507866588613E-2</v>
      </c>
      <c r="I8" s="26">
        <f t="shared" si="0"/>
        <v>7.068230463864511E-3</v>
      </c>
    </row>
    <row r="9" spans="1:15">
      <c r="A9" s="25">
        <f>'Tables 1-3'!I9</f>
        <v>41275</v>
      </c>
      <c r="B9" s="26">
        <f>'Tables 1-3'!K9</f>
        <v>-0.14408948600252358</v>
      </c>
      <c r="C9" s="26">
        <f>'Tables 1-3'!J9</f>
        <v>5.0428096519578469E-2</v>
      </c>
      <c r="E9" s="26">
        <f>'Tables 1-3'!M9</f>
        <v>2.770499040679919E-2</v>
      </c>
      <c r="F9" s="26">
        <f>'Tables 1-3'!J9</f>
        <v>5.0428096519578469E-2</v>
      </c>
      <c r="H9" s="26">
        <f>'Tables 1-3'!N9</f>
        <v>6.829424028713138E-2</v>
      </c>
      <c r="I9" s="26">
        <f t="shared" si="0"/>
        <v>5.0428096519578469E-2</v>
      </c>
    </row>
    <row r="10" spans="1:15">
      <c r="A10" s="25">
        <f>'Tables 1-3'!I10</f>
        <v>41306</v>
      </c>
      <c r="B10" s="26">
        <f>'Tables 1-3'!K10</f>
        <v>-3.0933642078083023E-2</v>
      </c>
      <c r="C10" s="26">
        <f>'Tables 1-3'!J10</f>
        <v>1.1060649195259176E-2</v>
      </c>
      <c r="E10" s="26">
        <f>'Tables 1-3'!M10</f>
        <v>1.2750448767928191E-2</v>
      </c>
      <c r="F10" s="26">
        <f>'Tables 1-3'!J10</f>
        <v>1.1060649195259176E-2</v>
      </c>
      <c r="H10" s="26">
        <f>'Tables 1-3'!N10</f>
        <v>6.0223153953452124E-2</v>
      </c>
      <c r="I10" s="26">
        <f t="shared" si="0"/>
        <v>1.1060649195259176E-2</v>
      </c>
    </row>
    <row r="11" spans="1:15">
      <c r="A11" s="25">
        <f>'Tables 1-3'!I11</f>
        <v>41334</v>
      </c>
      <c r="B11" s="26">
        <f>'Tables 1-3'!K11</f>
        <v>8.6990505190609468E-3</v>
      </c>
      <c r="C11" s="26">
        <f>'Tables 1-3'!J11</f>
        <v>3.5987723516956116E-2</v>
      </c>
      <c r="E11" s="26">
        <f>'Tables 1-3'!M11</f>
        <v>3.7657202881367313E-2</v>
      </c>
      <c r="F11" s="26">
        <f>'Tables 1-3'!J11</f>
        <v>3.5987723516956116E-2</v>
      </c>
      <c r="H11" s="26">
        <f>'Tables 1-3'!N11</f>
        <v>-8.7493796887285757E-3</v>
      </c>
      <c r="I11" s="26">
        <f t="shared" si="0"/>
        <v>3.5987723516956116E-2</v>
      </c>
    </row>
    <row r="12" spans="1:15">
      <c r="A12" s="25">
        <f>'Tables 1-3'!I12</f>
        <v>41365</v>
      </c>
      <c r="B12" s="26">
        <f>'Tables 1-3'!K12</f>
        <v>2.7095849361313817E-4</v>
      </c>
      <c r="C12" s="26">
        <f>'Tables 1-3'!J12</f>
        <v>1.8085767859252311E-2</v>
      </c>
      <c r="E12" s="26">
        <f>'Tables 1-3'!M12</f>
        <v>0.1569384112329264</v>
      </c>
      <c r="F12" s="26">
        <f>'Tables 1-3'!J12</f>
        <v>1.8085767859252311E-2</v>
      </c>
      <c r="H12" s="26">
        <f>'Tables 1-3'!N12</f>
        <v>3.8252793609838465E-2</v>
      </c>
      <c r="I12" s="26">
        <f t="shared" si="0"/>
        <v>1.8085767859252311E-2</v>
      </c>
    </row>
    <row r="13" spans="1:15">
      <c r="A13" s="25">
        <f>'Tables 1-3'!I13</f>
        <v>41395</v>
      </c>
      <c r="B13" s="26">
        <f>'Tables 1-3'!K13</f>
        <v>1.5696432561384421E-2</v>
      </c>
      <c r="C13" s="26">
        <f>'Tables 1-3'!J13</f>
        <v>2.0762811721046104E-2</v>
      </c>
      <c r="E13" s="26">
        <f>'Tables 1-3'!M13</f>
        <v>5.4380466088403523E-2</v>
      </c>
      <c r="F13" s="26">
        <f>'Tables 1-3'!J13</f>
        <v>2.0762811721046104E-2</v>
      </c>
      <c r="H13" s="26">
        <f>'Tables 1-3'!N13</f>
        <v>5.6574982350016345E-2</v>
      </c>
      <c r="I13" s="26">
        <f t="shared" si="0"/>
        <v>2.0762811721046104E-2</v>
      </c>
    </row>
    <row r="14" spans="1:15">
      <c r="A14" s="25">
        <f>'Tables 1-3'!I14</f>
        <v>41426</v>
      </c>
      <c r="B14" s="26">
        <f>'Tables 1-3'!K14</f>
        <v>-0.11245719064602722</v>
      </c>
      <c r="C14" s="26">
        <f>'Tables 1-3'!J14</f>
        <v>-1.4999301636062778E-2</v>
      </c>
      <c r="E14" s="26">
        <f>'Tables 1-3'!M14</f>
        <v>-3.3752720206063902E-3</v>
      </c>
      <c r="F14" s="26">
        <f>'Tables 1-3'!J14</f>
        <v>-1.4999301636062778E-2</v>
      </c>
      <c r="H14" s="26">
        <f>'Tables 1-3'!N14</f>
        <v>1.0502458531028713E-2</v>
      </c>
      <c r="I14" s="26">
        <f t="shared" si="0"/>
        <v>-1.4999301636062778E-2</v>
      </c>
    </row>
    <row r="15" spans="1:15">
      <c r="A15" s="25">
        <f>'Tables 1-3'!I15</f>
        <v>41456</v>
      </c>
      <c r="B15" s="26">
        <f>'Tables 1-3'!K15</f>
        <v>0.14122508156043923</v>
      </c>
      <c r="C15" s="26">
        <f>'Tables 1-3'!J15</f>
        <v>4.9462079815224991E-2</v>
      </c>
      <c r="E15" s="26">
        <f>'Tables 1-3'!M15</f>
        <v>-7.8170234640838498E-2</v>
      </c>
      <c r="F15" s="26">
        <f>'Tables 1-3'!J15</f>
        <v>4.9462079815224991E-2</v>
      </c>
      <c r="H15" s="26">
        <f>'Tables 1-3'!N15</f>
        <v>8.3828811452526519E-3</v>
      </c>
      <c r="I15" s="26">
        <f t="shared" si="0"/>
        <v>4.9462079815224991E-2</v>
      </c>
    </row>
    <row r="16" spans="1:15">
      <c r="A16" s="25">
        <f>'Tables 1-3'!I16</f>
        <v>41487</v>
      </c>
      <c r="B16" s="26">
        <f>'Tables 1-3'!K16</f>
        <v>7.6658054370037476E-2</v>
      </c>
      <c r="C16" s="26">
        <f>'Tables 1-3'!J16</f>
        <v>-3.1298019033866864E-2</v>
      </c>
      <c r="E16" s="26">
        <f>'Tables 1-3'!M16</f>
        <v>4.8994863513594611E-2</v>
      </c>
      <c r="F16" s="26">
        <f>'Tables 1-3'!J16</f>
        <v>-3.1298019033866864E-2</v>
      </c>
      <c r="H16" s="26">
        <f>'Tables 1-3'!N16</f>
        <v>-4.6015197210617642E-2</v>
      </c>
      <c r="I16" s="26">
        <f t="shared" si="0"/>
        <v>-3.1298019033866864E-2</v>
      </c>
    </row>
    <row r="17" spans="1:9">
      <c r="A17" s="25">
        <f>'Tables 1-3'!I17</f>
        <v>41518</v>
      </c>
      <c r="B17" s="26">
        <f>'Tables 1-3'!K17</f>
        <v>-1.5028579323326574E-2</v>
      </c>
      <c r="C17" s="26">
        <f>'Tables 1-3'!J17</f>
        <v>2.9749523177239112E-2</v>
      </c>
      <c r="E17" s="26">
        <f>'Tables 1-3'!M17</f>
        <v>3.4285343694149262E-3</v>
      </c>
      <c r="F17" s="26">
        <f>'Tables 1-3'!J17</f>
        <v>2.9749523177239112E-2</v>
      </c>
      <c r="H17" s="26">
        <f>'Tables 1-3'!N17</f>
        <v>3.425434144037931E-2</v>
      </c>
      <c r="I17" s="26">
        <f t="shared" si="0"/>
        <v>2.9749523177239112E-2</v>
      </c>
    </row>
    <row r="18" spans="1:9">
      <c r="A18" s="25">
        <f>'Tables 1-3'!I18</f>
        <v>41548</v>
      </c>
      <c r="B18" s="26">
        <f>'Tables 1-3'!K18</f>
        <v>9.6381995522891284E-2</v>
      </c>
      <c r="C18" s="26">
        <f>'Tables 1-3'!J18</f>
        <v>4.4595752618006079E-2</v>
      </c>
      <c r="E18" s="26">
        <f>'Tables 1-3'!M18</f>
        <v>6.4002475148282612E-2</v>
      </c>
      <c r="F18" s="26">
        <f>'Tables 1-3'!J18</f>
        <v>4.4595752618006079E-2</v>
      </c>
      <c r="H18" s="26">
        <f>'Tables 1-3'!N18</f>
        <v>0.17658204566478553</v>
      </c>
      <c r="I18" s="26">
        <f t="shared" si="0"/>
        <v>4.4595752618006079E-2</v>
      </c>
    </row>
    <row r="19" spans="1:9">
      <c r="A19" s="25">
        <f>'Tables 1-3'!I19</f>
        <v>41579</v>
      </c>
      <c r="B19" s="26">
        <f>'Tables 1-3'!K19</f>
        <v>6.3841482326378651E-2</v>
      </c>
      <c r="C19" s="26">
        <f>'Tables 1-3'!J19</f>
        <v>2.8049471635186451E-2</v>
      </c>
      <c r="E19" s="26">
        <f>'Tables 1-3'!M19</f>
        <v>7.6814444558910289E-2</v>
      </c>
      <c r="F19" s="26">
        <f>'Tables 1-3'!J19</f>
        <v>2.8049471635186451E-2</v>
      </c>
      <c r="H19" s="26">
        <f>'Tables 1-3'!N19</f>
        <v>2.8149139366873133E-2</v>
      </c>
      <c r="I19" s="26">
        <f t="shared" si="0"/>
        <v>2.8049471635186451E-2</v>
      </c>
    </row>
    <row r="20" spans="1:9">
      <c r="A20" s="25">
        <f>'Tables 1-3'!I20</f>
        <v>41609</v>
      </c>
      <c r="B20" s="26">
        <f>'Tables 1-3'!K20</f>
        <v>1.4791897688309907E-2</v>
      </c>
      <c r="C20" s="26">
        <f>'Tables 1-3'!J20</f>
        <v>2.356279155049279E-2</v>
      </c>
      <c r="E20" s="26">
        <f>'Tables 1-3'!M20</f>
        <v>-1.1441876283158181E-2</v>
      </c>
      <c r="F20" s="26">
        <f>'Tables 1-3'!J20</f>
        <v>2.356279155049279E-2</v>
      </c>
      <c r="H20" s="26">
        <f>'Tables 1-3'!N20</f>
        <v>5.7682770179093401E-2</v>
      </c>
      <c r="I20" s="26">
        <f t="shared" si="0"/>
        <v>2.356279155049279E-2</v>
      </c>
    </row>
    <row r="21" spans="1:9">
      <c r="A21" s="25">
        <f>'Tables 1-3'!I21</f>
        <v>41640</v>
      </c>
      <c r="B21" s="26">
        <f>'Tables 1-3'!K21</f>
        <v>-0.10769692903884576</v>
      </c>
      <c r="C21" s="26">
        <f>'Tables 1-3'!J21</f>
        <v>-3.5582905675162646E-2</v>
      </c>
      <c r="E21" s="26">
        <f>'Tables 1-3'!M21</f>
        <v>1.1493877770291983E-2</v>
      </c>
      <c r="F21" s="26">
        <f>'Tables 1-3'!J21</f>
        <v>-3.5582905675162646E-2</v>
      </c>
      <c r="H21" s="26">
        <f>'Tables 1-3'!N21</f>
        <v>5.3769428100162386E-2</v>
      </c>
      <c r="I21" s="26">
        <f t="shared" si="0"/>
        <v>-3.5582905675162646E-2</v>
      </c>
    </row>
    <row r="22" spans="1:9">
      <c r="A22" s="25">
        <f>'Tables 1-3'!I22</f>
        <v>41671</v>
      </c>
      <c r="B22" s="26">
        <f>'Tables 1-3'!K22</f>
        <v>5.121868230620974E-2</v>
      </c>
      <c r="C22" s="26">
        <f>'Tables 1-3'!J22</f>
        <v>4.3117029976595278E-2</v>
      </c>
      <c r="E22" s="26">
        <f>'Tables 1-3'!M22</f>
        <v>1.2421194838640126E-2</v>
      </c>
      <c r="F22" s="26">
        <f>'Tables 1-3'!J22</f>
        <v>4.3117029976595278E-2</v>
      </c>
      <c r="H22" s="26">
        <f>'Tables 1-3'!N22</f>
        <v>2.9365727102235839E-2</v>
      </c>
      <c r="I22" s="26">
        <f t="shared" si="0"/>
        <v>4.3117029976595278E-2</v>
      </c>
    </row>
    <row r="23" spans="1:9">
      <c r="A23" s="25">
        <f>'Tables 1-3'!I23</f>
        <v>41699</v>
      </c>
      <c r="B23" s="26">
        <f>'Tables 1-3'!K23</f>
        <v>2.6058076545967923E-2</v>
      </c>
      <c r="C23" s="26">
        <f>'Tables 1-3'!J23</f>
        <v>6.9321656079357474E-3</v>
      </c>
      <c r="E23" s="26">
        <f>'Tables 1-3'!M23</f>
        <v>7.7978811611052912E-2</v>
      </c>
      <c r="F23" s="26">
        <f>'Tables 1-3'!J23</f>
        <v>6.9321656079357474E-3</v>
      </c>
      <c r="H23" s="26">
        <f>'Tables 1-3'!N23</f>
        <v>-8.2750882063629128E-2</v>
      </c>
      <c r="I23" s="26">
        <f t="shared" si="0"/>
        <v>6.9321656079357474E-3</v>
      </c>
    </row>
    <row r="24" spans="1:9">
      <c r="A24" s="25">
        <f>'Tables 1-3'!I24</f>
        <v>41730</v>
      </c>
      <c r="B24" s="26">
        <f>'Tables 1-3'!K24</f>
        <v>9.9396688593334837E-2</v>
      </c>
      <c r="C24" s="26">
        <f>'Tables 1-3'!J24</f>
        <v>6.2007889650528281E-3</v>
      </c>
      <c r="E24" s="26">
        <f>'Tables 1-3'!M24</f>
        <v>-1.4393883759591053E-2</v>
      </c>
      <c r="F24" s="26">
        <f>'Tables 1-3'!J24</f>
        <v>6.2007889650528281E-3</v>
      </c>
      <c r="H24" s="26">
        <f>'Tables 1-3'!N24</f>
        <v>-5.4419408976701833E-2</v>
      </c>
      <c r="I24" s="26">
        <f t="shared" si="0"/>
        <v>6.2007889650528281E-3</v>
      </c>
    </row>
    <row r="25" spans="1:9">
      <c r="A25" s="25">
        <f>'Tables 1-3'!I25</f>
        <v>41760</v>
      </c>
      <c r="B25" s="26">
        <f>'Tables 1-3'!K25</f>
        <v>7.271760140401895E-2</v>
      </c>
      <c r="C25" s="26">
        <f>'Tables 1-3'!J25</f>
        <v>2.1030280012996005E-2</v>
      </c>
      <c r="E25" s="26">
        <f>'Tables 1-3'!M25</f>
        <v>1.3366386875010461E-2</v>
      </c>
      <c r="F25" s="26">
        <f>'Tables 1-3'!J25</f>
        <v>2.1030280012996005E-2</v>
      </c>
      <c r="H25" s="26">
        <f>'Tables 1-3'!N25</f>
        <v>6.3095775210057603E-2</v>
      </c>
      <c r="I25" s="26">
        <f t="shared" si="0"/>
        <v>2.1030280012996005E-2</v>
      </c>
    </row>
    <row r="26" spans="1:9">
      <c r="A26" s="25">
        <f>'Tables 1-3'!I26</f>
        <v>41791</v>
      </c>
      <c r="B26" s="26">
        <f>'Tables 1-3'!K26</f>
        <v>3.3401835595977092E-2</v>
      </c>
      <c r="C26" s="26">
        <f>'Tables 1-3'!J26</f>
        <v>1.9058331658920569E-2</v>
      </c>
      <c r="E26" s="26">
        <f>'Tables 1-3'!M26</f>
        <v>2.5749151056249753E-2</v>
      </c>
      <c r="F26" s="26">
        <f>'Tables 1-3'!J26</f>
        <v>1.9058331658920569E-2</v>
      </c>
      <c r="H26" s="26">
        <f>'Tables 1-3'!N26</f>
        <v>2.7487498966969115E-2</v>
      </c>
      <c r="I26" s="26">
        <f t="shared" si="0"/>
        <v>1.9058331658920569E-2</v>
      </c>
    </row>
    <row r="27" spans="1:9">
      <c r="A27" s="25">
        <f>'Tables 1-3'!I27</f>
        <v>41821</v>
      </c>
      <c r="B27" s="26">
        <f>'Tables 1-3'!K27</f>
        <v>2.873121330173789E-2</v>
      </c>
      <c r="C27" s="26">
        <f>'Tables 1-3'!J27</f>
        <v>-1.5079830581919862E-2</v>
      </c>
      <c r="E27" s="26">
        <f>'Tables 1-3'!M27</f>
        <v>3.5012420370751363E-2</v>
      </c>
      <c r="F27" s="26">
        <f>'Tables 1-3'!J27</f>
        <v>-1.5079830581919862E-2</v>
      </c>
      <c r="H27" s="26">
        <f>'Tables 1-3'!N27</f>
        <v>-6.3968811003433101E-3</v>
      </c>
      <c r="I27" s="26">
        <f t="shared" si="0"/>
        <v>-1.5079830581919862E-2</v>
      </c>
    </row>
    <row r="28" spans="1:9">
      <c r="A28" s="25">
        <f>'Tables 1-3'!I28</f>
        <v>41852</v>
      </c>
      <c r="B28" s="26">
        <f>'Tables 1-3'!K28</f>
        <v>7.2175662510217453E-2</v>
      </c>
      <c r="C28" s="26">
        <f>'Tables 1-3'!J28</f>
        <v>3.7655295489735119E-2</v>
      </c>
      <c r="E28" s="26">
        <f>'Tables 1-3'!M28</f>
        <v>5.2594600814739323E-2</v>
      </c>
      <c r="F28" s="26">
        <f>'Tables 1-3'!J28</f>
        <v>3.7655295489735119E-2</v>
      </c>
      <c r="H28" s="26">
        <f>'Tables 1-3'!N28</f>
        <v>0</v>
      </c>
      <c r="I28" s="26">
        <f t="shared" si="0"/>
        <v>3.7655295489735119E-2</v>
      </c>
    </row>
    <row r="29" spans="1:9">
      <c r="A29" s="25">
        <f>'Tables 1-3'!I29</f>
        <v>41883</v>
      </c>
      <c r="B29" s="26">
        <f>'Tables 1-3'!K29</f>
        <v>-1.2184130683469796E-2</v>
      </c>
      <c r="C29" s="26">
        <f>'Tables 1-3'!J29</f>
        <v>-1.5513837223063764E-2</v>
      </c>
      <c r="E29" s="26">
        <f>'Tables 1-3'!M29</f>
        <v>2.6844724459221592E-2</v>
      </c>
      <c r="F29" s="26">
        <f>'Tables 1-3'!J29</f>
        <v>-1.5513837223063764E-2</v>
      </c>
      <c r="H29" s="26">
        <f>'Tables 1-3'!N29</f>
        <v>1.0076929086945574E-2</v>
      </c>
      <c r="I29" s="26">
        <f t="shared" si="0"/>
        <v>-1.5513837223063764E-2</v>
      </c>
    </row>
    <row r="30" spans="1:9">
      <c r="A30" s="25">
        <f>'Tables 1-3'!I30</f>
        <v>41913</v>
      </c>
      <c r="B30" s="26">
        <f>'Tables 1-3'!K30</f>
        <v>7.1960413681882107E-2</v>
      </c>
      <c r="C30" s="26">
        <f>'Tables 1-3'!J30</f>
        <v>2.3201460786772321E-2</v>
      </c>
      <c r="E30" s="26">
        <f>'Tables 1-3'!M30</f>
        <v>1.2726478307188982E-2</v>
      </c>
      <c r="F30" s="26">
        <f>'Tables 1-3'!J30</f>
        <v>2.3201460786772321E-2</v>
      </c>
      <c r="H30" s="26">
        <f>'Tables 1-3'!N30</f>
        <v>-3.166130487439045E-2</v>
      </c>
      <c r="I30" s="26">
        <f t="shared" si="0"/>
        <v>2.3201460786772321E-2</v>
      </c>
    </row>
    <row r="31" spans="1:9">
      <c r="A31" s="25">
        <f>'Tables 1-3'!I31</f>
        <v>41944</v>
      </c>
      <c r="B31" s="26">
        <f>'Tables 1-3'!K31</f>
        <v>0.10120388937756131</v>
      </c>
      <c r="C31" s="26">
        <f>'Tables 1-3'!J31</f>
        <v>2.4533588760364822E-2</v>
      </c>
      <c r="E31" s="26">
        <f>'Tables 1-3'!M31</f>
        <v>1.8317562469562176E-2</v>
      </c>
      <c r="F31" s="26">
        <f>'Tables 1-3'!J31</f>
        <v>2.4533588760364822E-2</v>
      </c>
      <c r="H31" s="26">
        <f>'Tables 1-3'!N31</f>
        <v>-3.0854239057318877E-2</v>
      </c>
      <c r="I31" s="26">
        <f t="shared" si="0"/>
        <v>2.4533588760364822E-2</v>
      </c>
    </row>
    <row r="32" spans="1:9">
      <c r="A32" s="25">
        <f>'Tables 1-3'!I32</f>
        <v>41974</v>
      </c>
      <c r="B32" s="26">
        <f>'Tables 1-3'!K32</f>
        <v>-6.7866602030503542E-2</v>
      </c>
      <c r="C32" s="26">
        <f>'Tables 1-3'!J32</f>
        <v>-4.1885878779204244E-3</v>
      </c>
      <c r="E32" s="26">
        <f>'Tables 1-3'!M32</f>
        <v>-2.2318222305520941E-2</v>
      </c>
      <c r="F32" s="26">
        <f>'Tables 1-3'!J32</f>
        <v>-4.1885878779204244E-3</v>
      </c>
      <c r="H32" s="26">
        <f>'Tables 1-3'!N32</f>
        <v>-2.8477573344941942E-2</v>
      </c>
      <c r="I32" s="26">
        <f t="shared" si="0"/>
        <v>-4.1885878779204244E-3</v>
      </c>
    </row>
    <row r="33" spans="1:9">
      <c r="A33" s="25">
        <f>'Tables 1-3'!I33</f>
        <v>42005</v>
      </c>
      <c r="B33" s="26">
        <f>'Tables 1-3'!K33</f>
        <v>6.1424112961422139E-2</v>
      </c>
      <c r="C33" s="26">
        <f>'Tables 1-3'!J33</f>
        <v>-3.1040805790470194E-2</v>
      </c>
      <c r="E33" s="26">
        <f>'Tables 1-3'!M33</f>
        <v>-0.13024752896572611</v>
      </c>
      <c r="F33" s="26">
        <f>'Tables 1-3'!J33</f>
        <v>-3.1040805790470194E-2</v>
      </c>
      <c r="H33" s="26">
        <f>'Tables 1-3'!N33</f>
        <v>1.542555325395667E-2</v>
      </c>
      <c r="I33" s="26">
        <f t="shared" si="0"/>
        <v>-3.1040805790470194E-2</v>
      </c>
    </row>
    <row r="34" spans="1:9">
      <c r="A34" s="25">
        <f>'Tables 1-3'!I34</f>
        <v>42036</v>
      </c>
      <c r="B34" s="26">
        <f>'Tables 1-3'!K34</f>
        <v>9.64493248952214E-2</v>
      </c>
      <c r="C34" s="26">
        <f>'Tables 1-3'!J34</f>
        <v>5.4892511014553946E-2</v>
      </c>
      <c r="E34" s="26">
        <f>'Tables 1-3'!M34</f>
        <v>8.5395950325970471E-2</v>
      </c>
      <c r="F34" s="26">
        <f>'Tables 1-3'!J34</f>
        <v>5.4892511014553946E-2</v>
      </c>
      <c r="H34" s="26">
        <f>'Tables 1-3'!N34</f>
        <v>4.4675515918416231E-2</v>
      </c>
      <c r="I34" s="26">
        <f t="shared" si="0"/>
        <v>5.4892511014553946E-2</v>
      </c>
    </row>
    <row r="35" spans="1:9">
      <c r="A35" s="25">
        <f>'Tables 1-3'!I35</f>
        <v>42064</v>
      </c>
      <c r="B35" s="26">
        <f>'Tables 1-3'!K35</f>
        <v>-2.7548860381232054E-2</v>
      </c>
      <c r="C35" s="26">
        <f>'Tables 1-3'!J35</f>
        <v>-1.739610691375626E-2</v>
      </c>
      <c r="E35" s="26">
        <f>'Tables 1-3'!M35</f>
        <v>-6.6149213712626942E-2</v>
      </c>
      <c r="F35" s="26">
        <f>'Tables 1-3'!J35</f>
        <v>-1.739610691375626E-2</v>
      </c>
      <c r="H35" s="26">
        <f>'Tables 1-3'!N35</f>
        <v>-1.8624635237396436E-2</v>
      </c>
      <c r="I35" s="26">
        <f t="shared" si="0"/>
        <v>-1.739610691375626E-2</v>
      </c>
    </row>
    <row r="36" spans="1:9">
      <c r="A36" s="25">
        <f>'Tables 1-3'!I36</f>
        <v>42095</v>
      </c>
      <c r="B36" s="26">
        <f>'Tables 1-3'!K36</f>
        <v>5.7865298422805633E-3</v>
      </c>
      <c r="C36" s="26">
        <f>'Tables 1-3'!J36</f>
        <v>8.5208197301247512E-3</v>
      </c>
      <c r="E36" s="26">
        <f>'Tables 1-3'!M36</f>
        <v>0.19626180774391377</v>
      </c>
      <c r="F36" s="26">
        <f>'Tables 1-3'!J36</f>
        <v>8.5208197301247512E-3</v>
      </c>
      <c r="H36" s="26">
        <f>'Tables 1-3'!N36</f>
        <v>-1.6760390039682771E-2</v>
      </c>
      <c r="I36" s="26">
        <f t="shared" si="0"/>
        <v>8.5208197301247512E-3</v>
      </c>
    </row>
    <row r="37" spans="1:9">
      <c r="A37" s="25">
        <f>'Tables 1-3'!I37</f>
        <v>42125</v>
      </c>
      <c r="B37" s="26">
        <f>'Tables 1-3'!K37</f>
        <v>4.0990459962604309E-2</v>
      </c>
      <c r="C37" s="26">
        <f>'Tables 1-3'!J37</f>
        <v>1.0491382393316817E-2</v>
      </c>
      <c r="E37" s="26">
        <f>'Tables 1-3'!M37</f>
        <v>-3.6595477699342904E-2</v>
      </c>
      <c r="F37" s="26">
        <f>'Tables 1-3'!J37</f>
        <v>1.0491382393316817E-2</v>
      </c>
      <c r="H37" s="26">
        <f>'Tables 1-3'!N37</f>
        <v>-9.7332075356446612E-3</v>
      </c>
      <c r="I37" s="26">
        <f t="shared" si="0"/>
        <v>1.0491382393316817E-2</v>
      </c>
    </row>
    <row r="38" spans="1:9">
      <c r="A38" s="25">
        <f>'Tables 1-3'!I38</f>
        <v>42156</v>
      </c>
      <c r="B38" s="26">
        <f>'Tables 1-3'!K38</f>
        <v>-3.3205595504689045E-2</v>
      </c>
      <c r="C38" s="26">
        <f>'Tables 1-3'!J38</f>
        <v>-2.1011672375900514E-2</v>
      </c>
      <c r="E38" s="26">
        <f>'Tables 1-3'!M38</f>
        <v>-5.170883640846291E-2</v>
      </c>
      <c r="F38" s="26">
        <f>'Tables 1-3'!J38</f>
        <v>-2.1011672375900514E-2</v>
      </c>
      <c r="H38" s="26">
        <f>'Tables 1-3'!N38</f>
        <v>-2.1799957390388203E-2</v>
      </c>
      <c r="I38" s="26">
        <f t="shared" si="0"/>
        <v>-2.1011672375900514E-2</v>
      </c>
    </row>
    <row r="39" spans="1:9">
      <c r="A39" s="25">
        <f>'Tables 1-3'!I39</f>
        <v>42186</v>
      </c>
      <c r="B39" s="26">
        <f>'Tables 1-3'!K39</f>
        <v>-3.2926977942509428E-2</v>
      </c>
      <c r="C39" s="26">
        <f>'Tables 1-3'!J39</f>
        <v>1.9742029696721453E-2</v>
      </c>
      <c r="E39" s="26">
        <f>'Tables 1-3'!M39</f>
        <v>5.7757805050324462E-2</v>
      </c>
      <c r="F39" s="26">
        <f>'Tables 1-3'!J39</f>
        <v>1.9742029696721453E-2</v>
      </c>
      <c r="H39" s="26">
        <f>'Tables 1-3'!N39</f>
        <v>0.20191729838202366</v>
      </c>
      <c r="I39" s="26">
        <f t="shared" si="0"/>
        <v>1.9742029696721453E-2</v>
      </c>
    </row>
    <row r="40" spans="1:9">
      <c r="A40" s="25">
        <f>'Tables 1-3'!I40</f>
        <v>42217</v>
      </c>
      <c r="B40" s="26">
        <f>'Tables 1-3'!K40</f>
        <v>-6.9084803648428839E-2</v>
      </c>
      <c r="C40" s="26">
        <f>'Tables 1-3'!J40</f>
        <v>-6.2580818167202845E-2</v>
      </c>
      <c r="E40" s="26">
        <f>'Tables 1-3'!M40</f>
        <v>-6.8094309214138393E-2</v>
      </c>
      <c r="F40" s="26">
        <f>'Tables 1-3'!J40</f>
        <v>-6.2580818167202845E-2</v>
      </c>
      <c r="H40" s="26">
        <f>'Tables 1-3'!N40</f>
        <v>1.9181279531528039E-2</v>
      </c>
      <c r="I40" s="26">
        <f t="shared" si="0"/>
        <v>-6.2580818167202845E-2</v>
      </c>
    </row>
    <row r="41" spans="1:9">
      <c r="A41" s="25">
        <f>'Tables 1-3'!I41</f>
        <v>42248</v>
      </c>
      <c r="B41" s="26">
        <f>'Tables 1-3'!K41</f>
        <v>-1.8780864988405255E-2</v>
      </c>
      <c r="C41" s="26">
        <f>'Tables 1-3'!J41</f>
        <v>-2.6442831573227132E-2</v>
      </c>
      <c r="E41" s="26">
        <f>'Tables 1-3'!M41</f>
        <v>2.3710055583574974E-2</v>
      </c>
      <c r="F41" s="26">
        <f>'Tables 1-3'!J41</f>
        <v>-2.6442831573227132E-2</v>
      </c>
      <c r="H41" s="26">
        <f>'Tables 1-3'!N41</f>
        <v>-4.5780340155745947E-2</v>
      </c>
      <c r="I41" s="26">
        <f t="shared" si="0"/>
        <v>-2.6442831573227132E-2</v>
      </c>
    </row>
    <row r="42" spans="1:9">
      <c r="A42" s="25">
        <f>'Tables 1-3'!I42</f>
        <v>42278</v>
      </c>
      <c r="B42" s="26">
        <f>'Tables 1-3'!K42</f>
        <v>8.3408959129843696E-2</v>
      </c>
      <c r="C42" s="26">
        <f>'Tables 1-3'!J42</f>
        <v>8.2983117760394132E-2</v>
      </c>
      <c r="E42" s="26">
        <f>'Tables 1-3'!M42</f>
        <v>0.18933596284772136</v>
      </c>
      <c r="F42" s="26">
        <f>'Tables 1-3'!J42</f>
        <v>8.2983117760394132E-2</v>
      </c>
      <c r="H42" s="26">
        <f>'Tables 1-3'!N42</f>
        <v>0.16828838279626313</v>
      </c>
      <c r="I42" s="26">
        <f t="shared" si="0"/>
        <v>8.2983117760394132E-2</v>
      </c>
    </row>
    <row r="43" spans="1:9">
      <c r="A43" s="25">
        <f>'Tables 1-3'!I43</f>
        <v>42309</v>
      </c>
      <c r="B43" s="26">
        <f>'Tables 1-3'!K43</f>
        <v>-1.0041877219942874E-2</v>
      </c>
      <c r="C43" s="26">
        <f>'Tables 1-3'!J43</f>
        <v>5.0486926072412786E-4</v>
      </c>
      <c r="E43" s="26">
        <f>'Tables 1-3'!M43</f>
        <v>3.2484704208020521E-2</v>
      </c>
      <c r="F43" s="26">
        <f>'Tables 1-3'!J43</f>
        <v>5.0486926072412786E-4</v>
      </c>
      <c r="H43" s="26">
        <f>'Tables 1-3'!N43</f>
        <v>4.4723594335261518E-2</v>
      </c>
      <c r="I43" s="26">
        <f t="shared" si="0"/>
        <v>5.0486926072412786E-4</v>
      </c>
    </row>
    <row r="44" spans="1:9">
      <c r="A44" s="25">
        <f>'Tables 1-3'!I44</f>
        <v>42339</v>
      </c>
      <c r="B44" s="26">
        <f>'Tables 1-3'!K44</f>
        <v>-0.1064195878615406</v>
      </c>
      <c r="C44" s="26">
        <f>'Tables 1-3'!J44</f>
        <v>-1.7530185176314439E-2</v>
      </c>
      <c r="E44" s="26">
        <f>'Tables 1-3'!M44</f>
        <v>2.7671835055026461E-2</v>
      </c>
      <c r="F44" s="26">
        <f>'Tables 1-3'!J44</f>
        <v>-1.7530185176314439E-2</v>
      </c>
      <c r="H44" s="26">
        <f>'Tables 1-3'!N44</f>
        <v>2.1923013097431054E-2</v>
      </c>
      <c r="I44" s="26">
        <f t="shared" si="0"/>
        <v>-1.7530185176314439E-2</v>
      </c>
    </row>
    <row r="45" spans="1:9">
      <c r="A45" s="25">
        <f>'Tables 1-3'!I45</f>
        <v>42370</v>
      </c>
      <c r="B45" s="26">
        <f>'Tables 1-3'!K45</f>
        <v>-7.5242488013811171E-2</v>
      </c>
      <c r="C45" s="26">
        <f>'Tables 1-3'!J45</f>
        <v>-5.073532197294639E-2</v>
      </c>
      <c r="E45" s="26">
        <f>'Tables 1-3'!M45</f>
        <v>-7.0296356471739596E-3</v>
      </c>
      <c r="F45" s="26">
        <f>'Tables 1-3'!J45</f>
        <v>-5.073532197294639E-2</v>
      </c>
      <c r="H45" s="26">
        <f>'Tables 1-3'!N45</f>
        <v>-2.0991451738143985E-2</v>
      </c>
      <c r="I45" s="26">
        <f t="shared" si="0"/>
        <v>-5.073532197294639E-2</v>
      </c>
    </row>
    <row r="46" spans="1:9">
      <c r="A46" s="25">
        <f>'Tables 1-3'!I46</f>
        <v>42401</v>
      </c>
      <c r="B46" s="26">
        <f>'Tables 1-3'!K46</f>
        <v>-6.6775014159282664E-3</v>
      </c>
      <c r="C46" s="26">
        <f>'Tables 1-3'!J46</f>
        <v>-4.1283604302990717E-3</v>
      </c>
      <c r="E46" s="26">
        <f>'Tables 1-3'!M46</f>
        <v>-7.6420510573175116E-2</v>
      </c>
      <c r="F46" s="26">
        <f>'Tables 1-3'!J46</f>
        <v>-4.1283604302990717E-3</v>
      </c>
      <c r="H46" s="26">
        <f>'Tables 1-3'!N46</f>
        <v>-6.0811617565462717E-2</v>
      </c>
      <c r="I46" s="26">
        <f t="shared" si="0"/>
        <v>-4.1283604302990717E-3</v>
      </c>
    </row>
    <row r="47" spans="1:9">
      <c r="A47" s="25">
        <f>'Tables 1-3'!I47</f>
        <v>42430</v>
      </c>
      <c r="B47" s="26">
        <f>'Tables 1-3'!K47</f>
        <v>0.13332744199617075</v>
      </c>
      <c r="C47" s="26">
        <f>'Tables 1-3'!J47</f>
        <v>6.5991114577365062E-2</v>
      </c>
      <c r="E47" s="26">
        <f>'Tables 1-3'!M47</f>
        <v>9.3289222717744869E-2</v>
      </c>
      <c r="F47" s="26">
        <f>'Tables 1-3'!J47</f>
        <v>6.5991114577365062E-2</v>
      </c>
      <c r="H47" s="26">
        <f>'Tables 1-3'!N47</f>
        <v>6.7615389953268545E-2</v>
      </c>
      <c r="I47" s="26">
        <f t="shared" si="0"/>
        <v>6.5991114577365062E-2</v>
      </c>
    </row>
    <row r="48" spans="1:9">
      <c r="A48" s="25">
        <f>'Tables 1-3'!I48</f>
        <v>42461</v>
      </c>
      <c r="B48" s="26">
        <f>'Tables 1-3'!K48</f>
        <v>-0.13992114995905669</v>
      </c>
      <c r="C48" s="26">
        <f>'Tables 1-3'!J48</f>
        <v>2.6993984808731941E-3</v>
      </c>
      <c r="E48" s="26">
        <f>'Tables 1-3'!M48</f>
        <v>-9.7048837480880668E-2</v>
      </c>
      <c r="F48" s="26">
        <f>'Tables 1-3'!J48</f>
        <v>2.6993984808731941E-3</v>
      </c>
      <c r="H48" s="26">
        <f>'Tables 1-3'!N48</f>
        <v>-6.9722801749548813E-2</v>
      </c>
      <c r="I48" s="26">
        <f t="shared" si="0"/>
        <v>2.6993984808731941E-3</v>
      </c>
    </row>
    <row r="49" spans="1:9">
      <c r="A49" s="25">
        <f>'Tables 1-3'!I49</f>
        <v>42491</v>
      </c>
      <c r="B49" s="26">
        <f>'Tables 1-3'!K49</f>
        <v>6.5287101644180057E-2</v>
      </c>
      <c r="C49" s="26">
        <f>'Tables 1-3'!J49</f>
        <v>1.5324602357572603E-2</v>
      </c>
      <c r="E49" s="26">
        <f>'Tables 1-3'!M49</f>
        <v>6.276314052210763E-2</v>
      </c>
      <c r="F49" s="26">
        <f>'Tables 1-3'!J49</f>
        <v>1.5324602357572603E-2</v>
      </c>
      <c r="H49" s="26">
        <f>'Tables 1-3'!N49</f>
        <v>6.1629645147549983E-2</v>
      </c>
      <c r="I49" s="26">
        <f t="shared" si="0"/>
        <v>1.5324602357572603E-2</v>
      </c>
    </row>
    <row r="50" spans="1:9">
      <c r="A50" s="25">
        <f>'Tables 1-3'!I50</f>
        <v>42522</v>
      </c>
      <c r="B50" s="26">
        <f>'Tables 1-3'!K50</f>
        <v>-3.6831109086687852E-2</v>
      </c>
      <c r="C50" s="26">
        <f>'Tables 1-3'!J50</f>
        <v>9.1092112097812539E-4</v>
      </c>
      <c r="E50" s="26">
        <f>'Tables 1-3'!M50</f>
        <v>-2.7775327297807961E-2</v>
      </c>
      <c r="F50" s="26">
        <f>'Tables 1-3'!J50</f>
        <v>9.1092112097812539E-4</v>
      </c>
      <c r="H50" s="26">
        <f>'Tables 1-3'!N50</f>
        <v>-5.9288855433285548E-2</v>
      </c>
      <c r="I50" s="26">
        <f t="shared" si="0"/>
        <v>9.1092112097812539E-4</v>
      </c>
    </row>
    <row r="51" spans="1:9">
      <c r="A51" s="25">
        <f>'Tables 1-3'!I51</f>
        <v>42552</v>
      </c>
      <c r="B51" s="26">
        <f>'Tables 1-3'!K51</f>
        <v>9.0062570013171639E-2</v>
      </c>
      <c r="C51" s="26">
        <f>'Tables 1-3'!J51</f>
        <v>3.5609801125254359E-2</v>
      </c>
      <c r="E51" s="26">
        <f>'Tables 1-3'!M51</f>
        <v>0.10768028970928745</v>
      </c>
      <c r="F51" s="26">
        <f>'Tables 1-3'!J51</f>
        <v>3.5609801125254359E-2</v>
      </c>
      <c r="H51" s="26">
        <f>'Tables 1-3'!N51</f>
        <v>0.11080769348271158</v>
      </c>
      <c r="I51" s="26">
        <f t="shared" si="0"/>
        <v>3.5609801125254359E-2</v>
      </c>
    </row>
    <row r="52" spans="1:9">
      <c r="A52" s="25">
        <f>'Tables 1-3'!I52</f>
        <v>42583</v>
      </c>
      <c r="B52" s="26">
        <f>'Tables 1-3'!K52</f>
        <v>1.8136477405373386E-2</v>
      </c>
      <c r="C52" s="26">
        <f>'Tables 1-3'!J52</f>
        <v>-1.2192431360480427E-3</v>
      </c>
      <c r="E52" s="26">
        <f>'Tables 1-3'!M52</f>
        <v>1.3761522982597585E-2</v>
      </c>
      <c r="F52" s="26">
        <f>'Tables 1-3'!J52</f>
        <v>-1.2192431360480427E-3</v>
      </c>
      <c r="H52" s="26">
        <f>'Tables 1-3'!N52</f>
        <v>-2.2632839264198346E-3</v>
      </c>
      <c r="I52" s="26">
        <f t="shared" si="0"/>
        <v>-1.2192431360480427E-3</v>
      </c>
    </row>
    <row r="53" spans="1:9">
      <c r="A53" s="25">
        <f>'Tables 1-3'!I53</f>
        <v>42614</v>
      </c>
      <c r="B53" s="26">
        <f>'Tables 1-3'!K53</f>
        <v>7.1276486828709462E-2</v>
      </c>
      <c r="C53" s="26">
        <f>'Tables 1-3'!J53</f>
        <v>-1.2344508443253854E-3</v>
      </c>
      <c r="E53" s="26">
        <f>'Tables 1-3'!M53</f>
        <v>8.6843276507635458E-3</v>
      </c>
      <c r="F53" s="26">
        <f>'Tables 1-3'!J53</f>
        <v>-1.2344508443253854E-3</v>
      </c>
      <c r="H53" s="26">
        <f>'Tables 1-3'!N53</f>
        <v>1.3349833987612358E-2</v>
      </c>
      <c r="I53" s="26">
        <f t="shared" si="0"/>
        <v>-1.2344508443253854E-3</v>
      </c>
    </row>
    <row r="54" spans="1:9">
      <c r="A54" s="25">
        <f>'Tables 1-3'!I54</f>
        <v>42644</v>
      </c>
      <c r="B54" s="26">
        <f>'Tables 1-3'!K54</f>
        <v>4.334253578789804E-3</v>
      </c>
      <c r="C54" s="26">
        <f>'Tables 1-3'!J54</f>
        <v>-1.9425679279557517E-2</v>
      </c>
      <c r="E54" s="26">
        <f>'Tables 1-3'!M54</f>
        <v>4.0277787066623105E-2</v>
      </c>
      <c r="F54" s="26">
        <f>'Tables 1-3'!J54</f>
        <v>-1.9425679279557517E-2</v>
      </c>
      <c r="H54" s="26">
        <f>'Tables 1-3'!N54</f>
        <v>9.327278371264347E-3</v>
      </c>
      <c r="I54" s="26">
        <f t="shared" si="0"/>
        <v>-1.9425679279557517E-2</v>
      </c>
    </row>
    <row r="55" spans="1:9">
      <c r="A55" s="25">
        <f>'Tables 1-3'!I55</f>
        <v>42675</v>
      </c>
      <c r="B55" s="26">
        <f>'Tables 1-3'!K55</f>
        <v>-2.6598574397699637E-2</v>
      </c>
      <c r="C55" s="26">
        <f>'Tables 1-3'!J55</f>
        <v>3.4174522187570444E-2</v>
      </c>
      <c r="E55" s="26">
        <f>'Tables 1-3'!M55</f>
        <v>5.674148991259953E-3</v>
      </c>
      <c r="F55" s="26">
        <f>'Tables 1-3'!J55</f>
        <v>3.4174522187570444E-2</v>
      </c>
      <c r="H55" s="26">
        <f>'Tables 1-3'!N55</f>
        <v>-3.3777756064841347E-2</v>
      </c>
      <c r="I55" s="26">
        <f t="shared" si="0"/>
        <v>3.4174522187570444E-2</v>
      </c>
    </row>
    <row r="56" spans="1:9">
      <c r="A56" s="25">
        <f>'Tables 1-3'!I56</f>
        <v>42705</v>
      </c>
      <c r="B56" s="26">
        <f>'Tables 1-3'!K56</f>
        <v>5.3335526260981592E-2</v>
      </c>
      <c r="C56" s="26">
        <f>'Tables 1-3'!J56</f>
        <v>1.8200762196895148E-2</v>
      </c>
      <c r="E56" s="26">
        <f>'Tables 1-3'!M56</f>
        <v>3.8164392871136155E-2</v>
      </c>
      <c r="F56" s="26">
        <f>'Tables 1-3'!J56</f>
        <v>1.8200762196895148E-2</v>
      </c>
      <c r="H56" s="26">
        <f>'Tables 1-3'!N56</f>
        <v>1.8178499023701944E-2</v>
      </c>
      <c r="I56" s="26">
        <f t="shared" si="0"/>
        <v>1.8200762196895148E-2</v>
      </c>
    </row>
    <row r="57" spans="1:9">
      <c r="A57" s="25">
        <f>'Tables 1-3'!I57</f>
        <v>42736</v>
      </c>
      <c r="B57" s="26">
        <f>'Tables 1-3'!K57</f>
        <v>4.7746540684911576E-2</v>
      </c>
      <c r="C57" s="26">
        <f>'Tables 1-3'!J57</f>
        <v>1.7884358171464498E-2</v>
      </c>
      <c r="E57" s="26">
        <f>'Tables 1-3'!M57</f>
        <v>4.03928133246787E-2</v>
      </c>
      <c r="F57" s="26">
        <f>'Tables 1-3'!J57</f>
        <v>1.7884358171464498E-2</v>
      </c>
      <c r="H57" s="26">
        <f>'Tables 1-3'!N57</f>
        <v>3.2352064954957793E-2</v>
      </c>
      <c r="I57" s="26">
        <f t="shared" si="0"/>
        <v>1.7884358171464498E-2</v>
      </c>
    </row>
    <row r="58" spans="1:9">
      <c r="A58" s="25">
        <f>'Tables 1-3'!I58</f>
        <v>42767</v>
      </c>
      <c r="B58" s="26">
        <f>'Tables 1-3'!K58</f>
        <v>0.12888353507704919</v>
      </c>
      <c r="C58" s="26">
        <f>'Tables 1-3'!J58</f>
        <v>3.7198160337279074E-2</v>
      </c>
      <c r="E58" s="26">
        <f>'Tables 1-3'!M58</f>
        <v>-1.0363510454430958E-2</v>
      </c>
      <c r="F58" s="26">
        <f>'Tables 1-3'!J58</f>
        <v>3.7198160337279074E-2</v>
      </c>
      <c r="H58" s="26">
        <f>'Tables 1-3'!N58</f>
        <v>3.315810279933018E-2</v>
      </c>
      <c r="I58" s="26">
        <f t="shared" si="0"/>
        <v>3.7198160337279074E-2</v>
      </c>
    </row>
    <row r="59" spans="1:9">
      <c r="A59" s="25">
        <f>'Tables 1-3'!I59</f>
        <v>42795</v>
      </c>
      <c r="B59" s="26">
        <f>'Tables 1-3'!K59</f>
        <v>5.3236203619223987E-2</v>
      </c>
      <c r="C59" s="26">
        <f>'Tables 1-3'!J59</f>
        <v>-3.8919718808450021E-4</v>
      </c>
      <c r="E59" s="26">
        <f>'Tables 1-3'!M59</f>
        <v>3.5624606383061863E-2</v>
      </c>
      <c r="F59" s="26">
        <f>'Tables 1-3'!J59</f>
        <v>-3.8919718808450021E-4</v>
      </c>
      <c r="H59" s="26">
        <f>'Tables 1-3'!N59</f>
        <v>7.7136767414136553E-3</v>
      </c>
      <c r="I59" s="26">
        <f t="shared" si="0"/>
        <v>-3.8919718808450021E-4</v>
      </c>
    </row>
    <row r="60" spans="1:9">
      <c r="A60" s="25">
        <f>'Tables 1-3'!I60</f>
        <v>42826</v>
      </c>
      <c r="B60" s="26">
        <f>'Tables 1-3'!K60</f>
        <v>-6.9605787310078604E-5</v>
      </c>
      <c r="C60" s="26">
        <f>'Tables 1-3'!J60</f>
        <v>9.0912085493182193E-3</v>
      </c>
      <c r="E60" s="26">
        <f>'Tables 1-3'!M60</f>
        <v>3.9477837615632838E-2</v>
      </c>
      <c r="F60" s="26">
        <f>'Tables 1-3'!J60</f>
        <v>9.0912085493182193E-3</v>
      </c>
      <c r="H60" s="26">
        <f>'Tables 1-3'!N60</f>
        <v>9.2097044438249398E-2</v>
      </c>
      <c r="I60" s="26">
        <f t="shared" si="0"/>
        <v>9.0912085493182193E-3</v>
      </c>
    </row>
    <row r="61" spans="1:9">
      <c r="A61" s="25">
        <f>'Tables 1-3'!I61</f>
        <v>42856</v>
      </c>
      <c r="B61" s="26">
        <f>'Tables 1-3'!K61</f>
        <v>6.3418125795803526E-2</v>
      </c>
      <c r="C61" s="26">
        <f>'Tables 1-3'!J61</f>
        <v>1.157625139134133E-2</v>
      </c>
      <c r="E61" s="26">
        <f>'Tables 1-3'!M61</f>
        <v>2.0157674580532969E-2</v>
      </c>
      <c r="F61" s="26">
        <f>'Tables 1-3'!J61</f>
        <v>1.157625139134133E-2</v>
      </c>
      <c r="H61" s="26">
        <f>'Tables 1-3'!N61</f>
        <v>6.5013865479375488E-2</v>
      </c>
      <c r="I61" s="26">
        <f t="shared" si="0"/>
        <v>1.157625139134133E-2</v>
      </c>
    </row>
    <row r="62" spans="1:9">
      <c r="A62" s="25">
        <f>'Tables 1-3'!I62</f>
        <v>42887</v>
      </c>
      <c r="B62" s="26">
        <f>'Tables 1-3'!K62</f>
        <v>-5.3322566983326269E-2</v>
      </c>
      <c r="C62" s="26">
        <f>'Tables 1-3'!J62</f>
        <v>4.8137750908554544E-3</v>
      </c>
      <c r="E62" s="26">
        <f>'Tables 1-3'!M62</f>
        <v>-7.3724958948191421E-3</v>
      </c>
      <c r="F62" s="26">
        <f>'Tables 1-3'!J62</f>
        <v>4.8137750908554544E-3</v>
      </c>
      <c r="H62" s="26">
        <f>'Tables 1-3'!N62</f>
        <v>-5.8174248981835541E-2</v>
      </c>
      <c r="I62" s="26">
        <f t="shared" si="0"/>
        <v>4.8137750908554544E-3</v>
      </c>
    </row>
    <row r="63" spans="1:9">
      <c r="A63" s="25">
        <f>'Tables 1-3'!I63</f>
        <v>42917</v>
      </c>
      <c r="B63" s="26">
        <f>'Tables 1-3'!K63</f>
        <v>3.2703750186807712E-2</v>
      </c>
      <c r="C63" s="26">
        <f>'Tables 1-3'!J63</f>
        <v>1.9348826118030571E-2</v>
      </c>
      <c r="E63" s="26">
        <f>'Tables 1-3'!M63</f>
        <v>5.4693129651296024E-2</v>
      </c>
      <c r="F63" s="26">
        <f>'Tables 1-3'!J63</f>
        <v>1.9348826118030571E-2</v>
      </c>
      <c r="H63" s="26">
        <f>'Tables 1-3'!N63</f>
        <v>2.3956533270752312E-2</v>
      </c>
      <c r="I63" s="26">
        <f t="shared" si="0"/>
        <v>1.9348826118030571E-2</v>
      </c>
    </row>
    <row r="64" spans="1:9">
      <c r="A64" s="25">
        <f>'Tables 1-3'!I64</f>
        <v>42948</v>
      </c>
      <c r="B64" s="26">
        <f>'Tables 1-3'!K64</f>
        <v>0.10266933283409641</v>
      </c>
      <c r="C64" s="26">
        <f>'Tables 1-3'!J64</f>
        <v>5.4643281108557318E-4</v>
      </c>
      <c r="E64" s="26">
        <f>'Tables 1-3'!M64</f>
        <v>2.8473048141723467E-2</v>
      </c>
      <c r="F64" s="26">
        <f>'Tables 1-3'!J64</f>
        <v>5.4643281108557318E-4</v>
      </c>
      <c r="H64" s="26">
        <f>'Tables 1-3'!N64</f>
        <v>9.4895400322407841E-3</v>
      </c>
      <c r="I64" s="26">
        <f t="shared" si="0"/>
        <v>5.4643281108557318E-4</v>
      </c>
    </row>
    <row r="65" spans="1:9">
      <c r="A65" s="25">
        <f>'Tables 1-3'!I65</f>
        <v>42979</v>
      </c>
      <c r="B65" s="26">
        <f>'Tables 1-3'!K65</f>
        <v>-5.655346388909388E-2</v>
      </c>
      <c r="C65" s="26">
        <f>'Tables 1-3'!J65</f>
        <v>1.9302978533243698E-2</v>
      </c>
      <c r="E65" s="26">
        <f>'Tables 1-3'!M65</f>
        <v>1.5634852239139185E-3</v>
      </c>
      <c r="F65" s="26">
        <f>'Tables 1-3'!J65</f>
        <v>1.9302978533243698E-2</v>
      </c>
      <c r="H65" s="26">
        <f>'Tables 1-3'!N65</f>
        <v>2.1057527857113234E-2</v>
      </c>
      <c r="I65" s="26">
        <f t="shared" si="0"/>
        <v>1.9302978533243698E-2</v>
      </c>
    </row>
    <row r="66" spans="1:9">
      <c r="A66" s="25">
        <f>'Tables 1-3'!I66</f>
        <v>43009</v>
      </c>
      <c r="B66" s="26">
        <f>'Tables 1-3'!K66</f>
        <v>9.6807686185521602E-2</v>
      </c>
      <c r="C66" s="26">
        <f>'Tables 1-3'!J66</f>
        <v>2.218813533034969E-2</v>
      </c>
      <c r="E66" s="26">
        <f>'Tables 1-3'!M66</f>
        <v>0.11665993605045299</v>
      </c>
      <c r="F66" s="26">
        <f>'Tables 1-3'!J66</f>
        <v>2.218813533034969E-2</v>
      </c>
      <c r="H66" s="26">
        <f>'Tables 1-3'!N66</f>
        <v>5.9982724504739515E-2</v>
      </c>
      <c r="I66" s="26">
        <f t="shared" si="0"/>
        <v>2.218813533034969E-2</v>
      </c>
    </row>
    <row r="67" spans="1:9">
      <c r="A67" s="25">
        <f>'Tables 1-3'!I67</f>
        <v>43040</v>
      </c>
      <c r="B67" s="26">
        <f>'Tables 1-3'!K67</f>
        <v>1.6623301908099686E-2</v>
      </c>
      <c r="C67" s="26">
        <f>'Tables 1-3'!J67</f>
        <v>3.7200430103365711E-3</v>
      </c>
      <c r="E67" s="26">
        <f>'Tables 1-3'!M67</f>
        <v>1.190181046632266E-2</v>
      </c>
      <c r="F67" s="26">
        <f>'Tables 1-3'!J67</f>
        <v>3.7200430103365711E-3</v>
      </c>
      <c r="H67" s="26">
        <f>'Tables 1-3'!N67</f>
        <v>4.6918849638237781E-3</v>
      </c>
      <c r="I67" s="26">
        <f t="shared" si="0"/>
        <v>3.7200430103365711E-3</v>
      </c>
    </row>
    <row r="68" spans="1:9">
      <c r="A68" s="25">
        <f>'Tables 1-3'!I68</f>
        <v>43070</v>
      </c>
      <c r="B68" s="26">
        <f>'Tables 1-3'!K68</f>
        <v>-1.1705832519675163E-2</v>
      </c>
      <c r="C68" s="26">
        <f>'Tables 1-3'!J68</f>
        <v>3.4342557364422932E-2</v>
      </c>
      <c r="E68" s="26">
        <f>'Tables 1-3'!M68</f>
        <v>2.1380313855959843E-2</v>
      </c>
      <c r="F68" s="26">
        <f>'Tables 1-3'!J68</f>
        <v>3.4342557364422932E-2</v>
      </c>
      <c r="H68" s="26">
        <f>'Tables 1-3'!N68</f>
        <v>2.4466229683073548E-2</v>
      </c>
      <c r="I68" s="26">
        <f t="shared" ref="I68:I86" si="1">F68</f>
        <v>3.4342557364422932E-2</v>
      </c>
    </row>
    <row r="69" spans="1:9">
      <c r="A69" s="25">
        <f>'Tables 1-3'!I69</f>
        <v>43101</v>
      </c>
      <c r="B69" s="26">
        <f>'Tables 1-3'!K69</f>
        <v>-1.0636437595295645E-2</v>
      </c>
      <c r="C69" s="26">
        <f>'Tables 1-3'!J69</f>
        <v>5.6178704444133087E-2</v>
      </c>
      <c r="E69" s="26">
        <f>'Tables 1-3'!M69</f>
        <v>0.11070848832081026</v>
      </c>
      <c r="F69" s="26">
        <f>'Tables 1-3'!J69</f>
        <v>5.6178704444133087E-2</v>
      </c>
      <c r="H69" s="26">
        <f>'Tables 1-3'!N69</f>
        <v>0.11806184457809232</v>
      </c>
      <c r="I69" s="26">
        <f t="shared" si="1"/>
        <v>5.6178704444133087E-2</v>
      </c>
    </row>
    <row r="70" spans="1:9">
      <c r="A70" s="25">
        <f>'Tables 1-3'!I70</f>
        <v>43132</v>
      </c>
      <c r="B70" s="26">
        <f>'Tables 1-3'!K70</f>
        <v>6.3847638514913596E-2</v>
      </c>
      <c r="C70" s="26">
        <f>'Tables 1-3'!J70</f>
        <v>-3.8947372061896912E-2</v>
      </c>
      <c r="E70" s="26">
        <f>'Tables 1-3'!M70</f>
        <v>-1.3051293667258768E-2</v>
      </c>
      <c r="F70" s="26">
        <f>'Tables 1-3'!J70</f>
        <v>-3.8947372061896912E-2</v>
      </c>
      <c r="H70" s="26">
        <f>'Tables 1-3'!N70</f>
        <v>-5.5737870564759207E-2</v>
      </c>
      <c r="I70" s="26">
        <f t="shared" si="1"/>
        <v>-3.8947372061896912E-2</v>
      </c>
    </row>
    <row r="71" spans="1:9">
      <c r="A71" s="25">
        <f>'Tables 1-3'!I71</f>
        <v>43160</v>
      </c>
      <c r="B71" s="26">
        <f>'Tables 1-3'!K71</f>
        <v>-5.4210418304530217E-2</v>
      </c>
      <c r="C71" s="26">
        <f>'Tables 1-3'!J71</f>
        <v>-2.6884498624825115E-2</v>
      </c>
      <c r="E71" s="26">
        <f>'Tables 1-3'!M71</f>
        <v>-2.2088686512407141E-2</v>
      </c>
      <c r="F71" s="26">
        <f>'Tables 1-3'!J71</f>
        <v>-2.6884498624825115E-2</v>
      </c>
      <c r="H71" s="26">
        <f>'Tables 1-3'!N71</f>
        <v>-6.6025130412410871E-2</v>
      </c>
      <c r="I71" s="26">
        <f t="shared" si="1"/>
        <v>-2.6884498624825115E-2</v>
      </c>
    </row>
    <row r="72" spans="1:9">
      <c r="A72" s="25">
        <f>'Tables 1-3'!I72</f>
        <v>43191</v>
      </c>
      <c r="B72" s="26">
        <f>'Tables 1-3'!K72</f>
        <v>-1.5019610610372824E-2</v>
      </c>
      <c r="C72" s="26">
        <f>'Tables 1-3'!J72</f>
        <v>2.718775131643536E-3</v>
      </c>
      <c r="E72" s="26">
        <f>'Tables 1-3'!M72</f>
        <v>2.4652119102349213E-2</v>
      </c>
      <c r="F72" s="26">
        <f>'Tables 1-3'!J72</f>
        <v>2.718775131643536E-3</v>
      </c>
      <c r="H72" s="26">
        <f>'Tables 1-3'!N72</f>
        <v>-1.4014500483077397E-2</v>
      </c>
      <c r="I72" s="26">
        <f t="shared" si="1"/>
        <v>2.718775131643536E-3</v>
      </c>
    </row>
    <row r="73" spans="1:9">
      <c r="A73" s="25">
        <f>'Tables 1-3'!I73</f>
        <v>43221</v>
      </c>
      <c r="B73" s="26">
        <f>'Tables 1-3'!K73</f>
        <v>0.13076358239119501</v>
      </c>
      <c r="C73" s="26">
        <f>'Tables 1-3'!J73</f>
        <v>2.1608341965291933E-2</v>
      </c>
      <c r="E73" s="26">
        <f>'Tables 1-3'!M73</f>
        <v>5.6886260710601988E-2</v>
      </c>
      <c r="F73" s="26">
        <f>'Tables 1-3'!J73</f>
        <v>2.1608341965291933E-2</v>
      </c>
      <c r="H73" s="26">
        <f>'Tables 1-3'!N73</f>
        <v>6.6507398650756722E-2</v>
      </c>
      <c r="I73" s="26">
        <f t="shared" si="1"/>
        <v>2.1608341965291933E-2</v>
      </c>
    </row>
    <row r="74" spans="1:9">
      <c r="A74" s="25">
        <f>'Tables 1-3'!I74</f>
        <v>43252</v>
      </c>
      <c r="B74" s="26">
        <f>'Tables 1-3'!K74</f>
        <v>-5.5985176087409716E-3</v>
      </c>
      <c r="C74" s="26">
        <f>'Tables 1-3'!J74</f>
        <v>4.8424360241865472E-3</v>
      </c>
      <c r="E74" s="26">
        <f>'Tables 1-3'!M74</f>
        <v>1.9972968236587896E-3</v>
      </c>
      <c r="F74" s="26">
        <f>'Tables 1-3'!J74</f>
        <v>4.8424360241865472E-3</v>
      </c>
      <c r="H74" s="26">
        <f>'Tables 1-3'!N74</f>
        <v>2.8258356558662712E-2</v>
      </c>
      <c r="I74" s="26">
        <f t="shared" si="1"/>
        <v>4.8424360241865472E-3</v>
      </c>
    </row>
    <row r="75" spans="1:9">
      <c r="A75" s="25">
        <f>'Tables 1-3'!I75</f>
        <v>43282</v>
      </c>
      <c r="B75" s="26">
        <f>'Tables 1-3'!K75</f>
        <v>2.7983411454227891E-2</v>
      </c>
      <c r="C75" s="26">
        <f>'Tables 1-3'!J75</f>
        <v>3.6021556221367268E-2</v>
      </c>
      <c r="E75" s="26">
        <f>'Tables 1-3'!M75</f>
        <v>7.5752999900272622E-2</v>
      </c>
      <c r="F75" s="26">
        <f>'Tables 1-3'!J75</f>
        <v>3.6021556221367268E-2</v>
      </c>
      <c r="H75" s="26">
        <f>'Tables 1-3'!N75</f>
        <v>9.1076936148571264E-2</v>
      </c>
      <c r="I75" s="26">
        <f t="shared" si="1"/>
        <v>3.6021556221367268E-2</v>
      </c>
    </row>
    <row r="76" spans="1:9">
      <c r="A76" s="25">
        <f>'Tables 1-3'!I76</f>
        <v>43313</v>
      </c>
      <c r="B76" s="26">
        <f>'Tables 1-3'!K76</f>
        <v>0.19622691653623758</v>
      </c>
      <c r="C76" s="26">
        <f>'Tables 1-3'!J76</f>
        <v>3.0263211466054596E-2</v>
      </c>
      <c r="E76" s="26">
        <f>'Tables 1-3'!M76</f>
        <v>5.8917871387760945E-2</v>
      </c>
      <c r="F76" s="26">
        <f>'Tables 1-3'!J76</f>
        <v>3.0263211466054596E-2</v>
      </c>
      <c r="H76" s="26">
        <f>'Tables 1-3'!N76</f>
        <v>7.6395428450837244E-4</v>
      </c>
      <c r="I76" s="26">
        <f t="shared" si="1"/>
        <v>3.0263211466054596E-2</v>
      </c>
    </row>
    <row r="77" spans="1:9">
      <c r="A77" s="25">
        <f>'Tables 1-3'!I77</f>
        <v>43344</v>
      </c>
      <c r="B77" s="26">
        <f>'Tables 1-3'!K77</f>
        <v>-4.8249378793703279E-3</v>
      </c>
      <c r="C77" s="26">
        <f>'Tables 1-3'!J77</f>
        <v>4.2942871026614426E-3</v>
      </c>
      <c r="E77" s="26">
        <f>'Tables 1-3'!M77</f>
        <v>2.2078871462064553E-2</v>
      </c>
      <c r="F77" s="26">
        <f>'Tables 1-3'!J77</f>
        <v>4.2942871026614426E-3</v>
      </c>
      <c r="H77" s="26">
        <f>'Tables 1-3'!N77</f>
        <v>-2.0292377377297721E-2</v>
      </c>
      <c r="I77" s="26">
        <f t="shared" si="1"/>
        <v>4.2942871026614426E-3</v>
      </c>
    </row>
    <row r="78" spans="1:9">
      <c r="A78" s="25">
        <f>'Tables 1-3'!I78</f>
        <v>43374</v>
      </c>
      <c r="B78" s="26">
        <f>'Tables 1-3'!K78</f>
        <v>-3.0477623500523632E-2</v>
      </c>
      <c r="C78" s="26">
        <f>'Tables 1-3'!J78</f>
        <v>-6.9403356024429486E-2</v>
      </c>
      <c r="E78" s="26">
        <f>'Tables 1-3'!M78</f>
        <v>-6.6101312621742014E-2</v>
      </c>
      <c r="F78" s="26">
        <f>'Tables 1-3'!J78</f>
        <v>-6.9403356024429486E-2</v>
      </c>
      <c r="H78" s="26">
        <f>'Tables 1-3'!N78</f>
        <v>-9.7782058900248603E-2</v>
      </c>
      <c r="I78" s="26">
        <f t="shared" si="1"/>
        <v>-6.9403356024429486E-2</v>
      </c>
    </row>
    <row r="79" spans="1:9">
      <c r="A79" s="25">
        <f>'Tables 1-3'!I79</f>
        <v>43405</v>
      </c>
      <c r="B79" s="26">
        <f>'Tables 1-3'!K79</f>
        <v>-0.18404460077887341</v>
      </c>
      <c r="C79" s="26">
        <f>'Tables 1-3'!J79</f>
        <v>1.7859356788848979E-2</v>
      </c>
      <c r="E79" s="26">
        <f>'Tables 1-3'!M79</f>
        <v>3.8198693737589551E-2</v>
      </c>
      <c r="F79" s="26">
        <f>'Tables 1-3'!J79</f>
        <v>1.7859356788848979E-2</v>
      </c>
      <c r="H79" s="26">
        <f>'Tables 1-3'!N79</f>
        <v>1.64009339710256E-2</v>
      </c>
      <c r="I79" s="26">
        <f t="shared" si="1"/>
        <v>1.7859356788848979E-2</v>
      </c>
    </row>
    <row r="80" spans="1:9">
      <c r="A80" s="25">
        <f>'Tables 1-3'!I80</f>
        <v>43435</v>
      </c>
      <c r="B80" s="26">
        <f>'Tables 1-3'!K80</f>
        <v>-0.11361635217738597</v>
      </c>
      <c r="C80" s="26">
        <f>'Tables 1-3'!J80</f>
        <v>-9.1776894596563907E-2</v>
      </c>
      <c r="E80" s="26">
        <f>'Tables 1-3'!M80</f>
        <v>-8.009025032244077E-2</v>
      </c>
      <c r="F80" s="26">
        <f>'Tables 1-3'!J80</f>
        <v>-9.1776894596563907E-2</v>
      </c>
      <c r="H80" s="26">
        <f>'Tables 1-3'!N80</f>
        <v>-5.3744932154430658E-2</v>
      </c>
      <c r="I80" s="26">
        <f t="shared" si="1"/>
        <v>-9.1776894596563907E-2</v>
      </c>
    </row>
    <row r="81" spans="1:9">
      <c r="A81" s="25">
        <f>'Tables 1-3'!I81</f>
        <v>43466</v>
      </c>
      <c r="B81" s="26">
        <f>'Tables 1-3'!K81</f>
        <v>5.5154009804834203E-2</v>
      </c>
      <c r="C81" s="26">
        <f>'Tables 1-3'!J81</f>
        <v>7.8684401655036762E-2</v>
      </c>
      <c r="E81" s="26">
        <f>'Tables 1-3'!M81</f>
        <v>2.8157900659946833E-2</v>
      </c>
      <c r="F81" s="26">
        <f>'Tables 1-3'!J81</f>
        <v>7.8684401655036762E-2</v>
      </c>
      <c r="H81" s="26">
        <f>'Tables 1-3'!N81</f>
        <v>7.7983035283306856E-2</v>
      </c>
      <c r="I81" s="26">
        <f t="shared" si="1"/>
        <v>7.8684401655036762E-2</v>
      </c>
    </row>
    <row r="82" spans="1:9">
      <c r="A82" s="25">
        <f>'Tables 1-3'!I82</f>
        <v>43497</v>
      </c>
      <c r="B82" s="26">
        <f>'Tables 1-3'!K82</f>
        <v>4.0314750231300822E-2</v>
      </c>
      <c r="C82" s="26">
        <f>'Tables 1-3'!J82</f>
        <v>2.9728889126352298E-2</v>
      </c>
      <c r="E82" s="26">
        <f>'Tables 1-3'!M82</f>
        <v>7.2776029754288762E-2</v>
      </c>
      <c r="F82" s="26">
        <f>'Tables 1-3'!J82</f>
        <v>2.9728889126352298E-2</v>
      </c>
      <c r="H82" s="26">
        <f>'Tables 1-3'!N82</f>
        <v>3.1799932064637826E-3</v>
      </c>
      <c r="I82" s="26">
        <f t="shared" si="1"/>
        <v>2.9728889126352298E-2</v>
      </c>
    </row>
    <row r="83" spans="1:9">
      <c r="A83" s="25">
        <f>'Tables 1-3'!I83</f>
        <v>43525</v>
      </c>
      <c r="B83" s="26">
        <f>'Tables 1-3'!K83</f>
        <v>0.10173073582560943</v>
      </c>
      <c r="C83" s="26">
        <f>'Tables 1-3'!J83</f>
        <v>1.7924256211817147E-2</v>
      </c>
      <c r="E83" s="26">
        <f>'Tables 1-3'!M83</f>
        <v>5.7249749309850273E-2</v>
      </c>
      <c r="F83" s="26">
        <f>'Tables 1-3'!J83</f>
        <v>1.7924256211817147E-2</v>
      </c>
      <c r="H83" s="26">
        <f>'Tables 1-3'!N83</f>
        <v>4.7673059595672251E-2</v>
      </c>
      <c r="I83" s="26">
        <f t="shared" si="1"/>
        <v>1.7924256211817147E-2</v>
      </c>
    </row>
    <row r="84" spans="1:9">
      <c r="A84" s="25">
        <f>'Tables 1-3'!I84</f>
        <v>43556</v>
      </c>
      <c r="B84" s="26">
        <f>'Tables 1-3'!K84</f>
        <v>5.6435920619576363E-2</v>
      </c>
      <c r="C84" s="26">
        <f>'Tables 1-3'!J84</f>
        <v>3.9313498395682656E-2</v>
      </c>
      <c r="E84" s="26">
        <f>'Tables 1-3'!M84</f>
        <v>0.10734278868354608</v>
      </c>
      <c r="F84" s="26">
        <f>'Tables 1-3'!J84</f>
        <v>3.9313498395682656E-2</v>
      </c>
      <c r="H84" s="26">
        <f>'Tables 1-3'!N84</f>
        <v>1.2929166407155357E-2</v>
      </c>
      <c r="I84" s="26">
        <f t="shared" si="1"/>
        <v>3.9313498395682656E-2</v>
      </c>
    </row>
    <row r="85" spans="1:9">
      <c r="A85" s="25">
        <f>'Tables 1-3'!I85</f>
        <v>43586</v>
      </c>
      <c r="B85" s="26">
        <f>'Tables 1-3'!K85</f>
        <v>-0.12757258882472711</v>
      </c>
      <c r="C85" s="26">
        <f>'Tables 1-3'!J85</f>
        <v>-6.577773118928687E-2</v>
      </c>
      <c r="E85" s="26">
        <f>'Tables 1-3'!M85</f>
        <v>-5.2986318718029946E-2</v>
      </c>
      <c r="F85" s="26">
        <f>'Tables 1-3'!J85</f>
        <v>-6.577773118928687E-2</v>
      </c>
      <c r="H85" s="26">
        <f>'Tables 1-3'!N85</f>
        <v>-7.1393693144078063E-2</v>
      </c>
      <c r="I85" s="26">
        <f t="shared" si="1"/>
        <v>-6.577773118928687E-2</v>
      </c>
    </row>
    <row r="86" spans="1:9">
      <c r="A86" s="25">
        <f>'Tables 1-3'!I86</f>
        <v>43617</v>
      </c>
      <c r="B86" s="26">
        <f>'Tables 1-3'!K86</f>
        <v>0.1348727399786398</v>
      </c>
      <c r="C86" s="26">
        <f>'Tables 1-3'!J86</f>
        <v>6.8930163925612131E-2</v>
      </c>
      <c r="E86" s="26">
        <f>'Tables 1-3'!M86</f>
        <v>8.712709710486366E-2</v>
      </c>
      <c r="F86" s="26">
        <f>'Tables 1-3'!J86</f>
        <v>6.8930163925612131E-2</v>
      </c>
      <c r="H86" s="26">
        <f>'Tables 1-3'!N86</f>
        <v>-2.0586583272534376E-2</v>
      </c>
      <c r="I86" s="26">
        <f t="shared" si="1"/>
        <v>6.8930163925612131E-2</v>
      </c>
    </row>
    <row r="87" spans="1:9">
      <c r="A87" s="25"/>
    </row>
    <row r="88" spans="1:9">
      <c r="A88" s="25"/>
    </row>
    <row r="89" spans="1:9">
      <c r="A89" s="25"/>
    </row>
    <row r="90" spans="1:9">
      <c r="A90" s="25"/>
    </row>
    <row r="91" spans="1:9">
      <c r="A91" s="25"/>
    </row>
    <row r="92" spans="1:9">
      <c r="A92" s="25"/>
    </row>
    <row r="93" spans="1:9">
      <c r="A93" s="25"/>
    </row>
    <row r="94" spans="1:9">
      <c r="A94" s="25"/>
    </row>
    <row r="95" spans="1:9">
      <c r="A95" s="25"/>
    </row>
    <row r="96" spans="1:9">
      <c r="A96" s="25"/>
    </row>
    <row r="97" spans="1:1">
      <c r="A97" s="25"/>
    </row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5"/>
    </row>
    <row r="103" spans="1:1">
      <c r="A103" s="25"/>
    </row>
    <row r="104" spans="1:1">
      <c r="A104" s="25"/>
    </row>
    <row r="105" spans="1:1">
      <c r="A105" s="25"/>
    </row>
    <row r="106" spans="1:1">
      <c r="A106" s="25"/>
    </row>
    <row r="107" spans="1:1">
      <c r="A107" s="25"/>
    </row>
    <row r="108" spans="1:1">
      <c r="A108" s="25"/>
    </row>
    <row r="109" spans="1:1">
      <c r="A109" s="25"/>
    </row>
    <row r="110" spans="1:1">
      <c r="A110" s="25"/>
    </row>
    <row r="111" spans="1:1">
      <c r="A111" s="25"/>
    </row>
    <row r="112" spans="1:1">
      <c r="A112" s="25"/>
    </row>
    <row r="113" spans="1:1">
      <c r="A113" s="25"/>
    </row>
    <row r="114" spans="1:1">
      <c r="A114" s="25"/>
    </row>
    <row r="115" spans="1:1">
      <c r="A115" s="25"/>
    </row>
    <row r="116" spans="1:1">
      <c r="A116" s="25"/>
    </row>
    <row r="117" spans="1:1">
      <c r="A117" s="25"/>
    </row>
    <row r="118" spans="1:1">
      <c r="A118" s="25"/>
    </row>
    <row r="119" spans="1:1">
      <c r="A119" s="25"/>
    </row>
    <row r="120" spans="1:1">
      <c r="A120" s="25"/>
    </row>
    <row r="121" spans="1:1">
      <c r="A121" s="25"/>
    </row>
    <row r="122" spans="1:1">
      <c r="A122" s="25"/>
    </row>
    <row r="123" spans="1:1">
      <c r="A123" s="25"/>
    </row>
    <row r="124" spans="1:1">
      <c r="A124" s="25"/>
    </row>
    <row r="125" spans="1:1">
      <c r="A125" s="25"/>
    </row>
    <row r="126" spans="1:1">
      <c r="A126" s="25"/>
    </row>
    <row r="127" spans="1:1">
      <c r="A127" s="25"/>
    </row>
    <row r="128" spans="1:1">
      <c r="A128" s="25"/>
    </row>
    <row r="129" spans="1:1">
      <c r="A129" s="25"/>
    </row>
    <row r="130" spans="1:1">
      <c r="A130" s="25"/>
    </row>
    <row r="131" spans="1:1">
      <c r="A131" s="25"/>
    </row>
    <row r="132" spans="1:1">
      <c r="A132" s="25"/>
    </row>
    <row r="133" spans="1:1">
      <c r="A133" s="25"/>
    </row>
    <row r="134" spans="1:1">
      <c r="A134" s="25"/>
    </row>
    <row r="135" spans="1:1">
      <c r="A135" s="25"/>
    </row>
    <row r="136" spans="1:1">
      <c r="A136" s="25"/>
    </row>
    <row r="137" spans="1:1">
      <c r="A137" s="25"/>
    </row>
    <row r="138" spans="1:1">
      <c r="A138" s="25"/>
    </row>
    <row r="139" spans="1:1">
      <c r="A139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opLeftCell="A19" workbookViewId="0">
      <selection activeCell="L7" sqref="L7"/>
    </sheetView>
  </sheetViews>
  <sheetFormatPr defaultRowHeight="15"/>
  <cols>
    <col min="1" max="1" width="21" customWidth="1"/>
    <col min="2" max="2" width="13.140625" customWidth="1"/>
    <col min="3" max="3" width="14.5703125" customWidth="1"/>
    <col min="4" max="4" width="11.42578125" customWidth="1"/>
    <col min="5" max="5" width="12" bestFit="1" customWidth="1"/>
    <col min="6" max="6" width="13.42578125" customWidth="1"/>
    <col min="7" max="7" width="12" bestFit="1" customWidth="1"/>
    <col min="8" max="8" width="12.7109375" bestFit="1" customWidth="1"/>
    <col min="9" max="9" width="15.28515625" customWidth="1"/>
  </cols>
  <sheetData>
    <row r="1" spans="1:6">
      <c r="A1" s="27" t="s">
        <v>61</v>
      </c>
      <c r="B1" s="27" t="s">
        <v>1</v>
      </c>
    </row>
    <row r="2" spans="1:6">
      <c r="A2" t="s">
        <v>9</v>
      </c>
    </row>
    <row r="3" spans="1:6" ht="15.75" thickBot="1"/>
    <row r="4" spans="1:6">
      <c r="A4" s="30" t="s">
        <v>10</v>
      </c>
      <c r="B4" s="30"/>
    </row>
    <row r="5" spans="1:6">
      <c r="A5" s="22" t="s">
        <v>11</v>
      </c>
      <c r="B5" s="22">
        <v>0.50008022295082222</v>
      </c>
    </row>
    <row r="6" spans="1:6">
      <c r="A6" s="22" t="s">
        <v>12</v>
      </c>
      <c r="B6" s="22">
        <v>0.25008022938654406</v>
      </c>
    </row>
    <row r="7" spans="1:6">
      <c r="A7" s="22" t="s">
        <v>13</v>
      </c>
      <c r="B7" s="22">
        <v>0.24093486633028241</v>
      </c>
    </row>
    <row r="8" spans="1:6">
      <c r="A8" s="22" t="s">
        <v>14</v>
      </c>
      <c r="B8" s="22">
        <v>6.5374176107552626E-2</v>
      </c>
    </row>
    <row r="9" spans="1:6" ht="15.75" thickBot="1">
      <c r="A9" s="23" t="s">
        <v>15</v>
      </c>
      <c r="B9" s="23">
        <v>84</v>
      </c>
    </row>
    <row r="11" spans="1:6" ht="15.75" thickBot="1">
      <c r="A11" t="s">
        <v>16</v>
      </c>
    </row>
    <row r="12" spans="1:6">
      <c r="A12" s="24"/>
      <c r="B12" s="24" t="s">
        <v>17</v>
      </c>
      <c r="C12" s="24" t="s">
        <v>18</v>
      </c>
      <c r="D12" s="24" t="s">
        <v>19</v>
      </c>
      <c r="E12" s="24" t="s">
        <v>20</v>
      </c>
      <c r="F12" s="24" t="s">
        <v>21</v>
      </c>
    </row>
    <row r="13" spans="1:6">
      <c r="A13" s="22" t="s">
        <v>22</v>
      </c>
      <c r="B13" s="22">
        <v>1</v>
      </c>
      <c r="C13" s="22">
        <v>0.1168667227140836</v>
      </c>
      <c r="D13" s="22">
        <v>0.1168667227140836</v>
      </c>
      <c r="E13" s="22">
        <v>27.3450302462644</v>
      </c>
      <c r="F13" s="22">
        <v>1.2762449188089038E-6</v>
      </c>
    </row>
    <row r="14" spans="1:6">
      <c r="A14" s="22" t="s">
        <v>23</v>
      </c>
      <c r="B14" s="22">
        <v>82</v>
      </c>
      <c r="C14" s="22">
        <v>0.35045019794278698</v>
      </c>
      <c r="D14" s="22">
        <v>4.2737829017413043E-3</v>
      </c>
      <c r="E14" s="22"/>
      <c r="F14" s="22"/>
    </row>
    <row r="15" spans="1:6" ht="15.75" thickBot="1">
      <c r="A15" s="23" t="s">
        <v>24</v>
      </c>
      <c r="B15" s="23">
        <v>83</v>
      </c>
      <c r="C15" s="23">
        <v>0.46731692065687058</v>
      </c>
      <c r="D15" s="23"/>
      <c r="E15" s="23"/>
      <c r="F15" s="23"/>
    </row>
    <row r="16" spans="1:6" ht="15.75" thickBot="1"/>
    <row r="17" spans="1:9">
      <c r="A17" s="24"/>
      <c r="B17" s="24" t="s">
        <v>25</v>
      </c>
      <c r="C17" s="24" t="s">
        <v>14</v>
      </c>
      <c r="D17" s="24" t="s">
        <v>26</v>
      </c>
      <c r="E17" s="24" t="s">
        <v>27</v>
      </c>
      <c r="F17" s="24" t="s">
        <v>28</v>
      </c>
      <c r="G17" s="24" t="s">
        <v>29</v>
      </c>
      <c r="H17" s="24" t="s">
        <v>30</v>
      </c>
      <c r="I17" s="24" t="s">
        <v>31</v>
      </c>
    </row>
    <row r="18" spans="1:9">
      <c r="A18" s="22" t="s">
        <v>32</v>
      </c>
      <c r="B18" s="22">
        <v>3.3298407171128714E-3</v>
      </c>
      <c r="C18" s="22">
        <v>7.4587770588056736E-3</v>
      </c>
      <c r="D18" s="22">
        <v>0.44643253054221971</v>
      </c>
      <c r="E18" s="22">
        <v>0.65646158097993013</v>
      </c>
      <c r="F18" s="22">
        <v>-1.1508042899513784E-2</v>
      </c>
      <c r="G18" s="22">
        <v>1.8167724333739525E-2</v>
      </c>
      <c r="H18" s="22">
        <v>-1.1508042899513784E-2</v>
      </c>
      <c r="I18" s="22">
        <v>1.8167724333739525E-2</v>
      </c>
    </row>
    <row r="19" spans="1:9" ht="15.75" thickBot="1">
      <c r="A19" s="23" t="s">
        <v>1</v>
      </c>
      <c r="B19" s="23">
        <v>1.173772734295542</v>
      </c>
      <c r="C19" s="23">
        <v>0.22446302579514246</v>
      </c>
      <c r="D19" s="23">
        <v>5.2292475793621032</v>
      </c>
      <c r="E19" s="23">
        <v>1.2762449188088966E-6</v>
      </c>
      <c r="F19" s="23">
        <v>0.72724427169024031</v>
      </c>
      <c r="G19" s="23">
        <v>1.6203011969008436</v>
      </c>
      <c r="H19" s="23">
        <v>0.72724427169024031</v>
      </c>
      <c r="I19" s="23">
        <v>1.6203011969008436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E19" sqref="E19"/>
    </sheetView>
  </sheetViews>
  <sheetFormatPr defaultRowHeight="15"/>
  <cols>
    <col min="1" max="1" width="18" bestFit="1" customWidth="1"/>
    <col min="2" max="2" width="12" bestFit="1" customWidth="1"/>
    <col min="3" max="3" width="14.5703125" bestFit="1" customWidth="1"/>
    <col min="4" max="5" width="12" bestFit="1" customWidth="1"/>
    <col min="6" max="6" width="13.42578125" bestFit="1" customWidth="1"/>
    <col min="7" max="7" width="12" bestFit="1" customWidth="1"/>
    <col min="8" max="8" width="12.42578125" bestFit="1" customWidth="1"/>
    <col min="9" max="9" width="12.5703125" bestFit="1" customWidth="1"/>
  </cols>
  <sheetData>
    <row r="1" spans="1:6">
      <c r="A1" s="27" t="s">
        <v>66</v>
      </c>
      <c r="B1" s="27" t="s">
        <v>1</v>
      </c>
    </row>
    <row r="2" spans="1:6">
      <c r="A2" t="s">
        <v>34</v>
      </c>
    </row>
    <row r="3" spans="1:6">
      <c r="A3" t="s">
        <v>9</v>
      </c>
    </row>
    <row r="4" spans="1:6" ht="15.75" thickBot="1"/>
    <row r="5" spans="1:6">
      <c r="A5" s="30" t="s">
        <v>10</v>
      </c>
      <c r="B5" s="30"/>
    </row>
    <row r="6" spans="1:6">
      <c r="A6" s="22" t="s">
        <v>11</v>
      </c>
      <c r="B6" s="22">
        <v>0.55392853816717569</v>
      </c>
    </row>
    <row r="7" spans="1:6">
      <c r="A7" s="22" t="s">
        <v>12</v>
      </c>
      <c r="B7" s="22">
        <v>0.30683682539602419</v>
      </c>
    </row>
    <row r="8" spans="1:6">
      <c r="A8" s="22" t="s">
        <v>13</v>
      </c>
      <c r="B8" s="22">
        <v>0.29838361594963425</v>
      </c>
    </row>
    <row r="9" spans="1:6">
      <c r="A9" s="22" t="s">
        <v>14</v>
      </c>
      <c r="B9" s="22">
        <v>4.9302189941669454E-2</v>
      </c>
    </row>
    <row r="10" spans="1:6" ht="15.75" thickBot="1">
      <c r="A10" s="23" t="s">
        <v>15</v>
      </c>
      <c r="B10" s="23">
        <v>84</v>
      </c>
    </row>
    <row r="12" spans="1:6" ht="15.75" thickBot="1">
      <c r="A12" t="s">
        <v>16</v>
      </c>
    </row>
    <row r="13" spans="1:6">
      <c r="A13" s="24"/>
      <c r="B13" s="24" t="s">
        <v>17</v>
      </c>
      <c r="C13" s="24" t="s">
        <v>18</v>
      </c>
      <c r="D13" s="24" t="s">
        <v>19</v>
      </c>
      <c r="E13" s="24" t="s">
        <v>20</v>
      </c>
      <c r="F13" s="24" t="s">
        <v>21</v>
      </c>
    </row>
    <row r="14" spans="1:6">
      <c r="A14" s="22" t="s">
        <v>22</v>
      </c>
      <c r="B14" s="22">
        <v>1</v>
      </c>
      <c r="C14" s="22">
        <v>8.823040487718628E-2</v>
      </c>
      <c r="D14" s="22">
        <v>8.823040487718628E-2</v>
      </c>
      <c r="E14" s="22">
        <v>36.298263676296671</v>
      </c>
      <c r="F14" s="22">
        <v>4.6079914995539686E-8</v>
      </c>
    </row>
    <row r="15" spans="1:6">
      <c r="A15" s="22" t="s">
        <v>23</v>
      </c>
      <c r="B15" s="22">
        <v>82</v>
      </c>
      <c r="C15" s="22">
        <v>0.19931788650964513</v>
      </c>
      <c r="D15" s="22">
        <v>2.4307059330444529E-3</v>
      </c>
      <c r="E15" s="22"/>
      <c r="F15" s="22"/>
    </row>
    <row r="16" spans="1:6" ht="15.75" thickBot="1">
      <c r="A16" s="23" t="s">
        <v>24</v>
      </c>
      <c r="B16" s="23">
        <v>83</v>
      </c>
      <c r="C16" s="23">
        <v>0.28754829138683141</v>
      </c>
      <c r="D16" s="23"/>
      <c r="E16" s="23"/>
      <c r="F16" s="23"/>
    </row>
    <row r="17" spans="1:9" ht="15.75" thickBot="1"/>
    <row r="18" spans="1:9">
      <c r="A18" s="24"/>
      <c r="B18" s="24" t="s">
        <v>25</v>
      </c>
      <c r="C18" s="24" t="s">
        <v>14</v>
      </c>
      <c r="D18" s="24" t="s">
        <v>26</v>
      </c>
      <c r="E18" s="24" t="s">
        <v>27</v>
      </c>
      <c r="F18" s="24" t="s">
        <v>28</v>
      </c>
      <c r="G18" s="24" t="s">
        <v>29</v>
      </c>
      <c r="H18" s="24" t="s">
        <v>30</v>
      </c>
      <c r="I18" s="24" t="s">
        <v>31</v>
      </c>
    </row>
    <row r="19" spans="1:9">
      <c r="A19" s="22" t="s">
        <v>32</v>
      </c>
      <c r="B19" s="22">
        <v>1.1592127775663874E-2</v>
      </c>
      <c r="C19" s="22">
        <v>5.6250658162148512E-3</v>
      </c>
      <c r="D19" s="22">
        <v>2.0607986029689345</v>
      </c>
      <c r="E19" s="22">
        <v>4.2491796519686167E-2</v>
      </c>
      <c r="F19" s="22">
        <v>4.0207996235310135E-4</v>
      </c>
      <c r="G19" s="22">
        <v>2.2782175588974649E-2</v>
      </c>
      <c r="H19" s="22">
        <v>4.0207996235310135E-4</v>
      </c>
      <c r="I19" s="22">
        <v>2.2782175588974649E-2</v>
      </c>
    </row>
    <row r="20" spans="1:9" ht="15.75" thickBot="1">
      <c r="A20" s="23" t="s">
        <v>1</v>
      </c>
      <c r="B20" s="23">
        <v>1.0198768183160423</v>
      </c>
      <c r="C20" s="23">
        <v>0.16927966655254653</v>
      </c>
      <c r="D20" s="23">
        <v>6.0248040363398268</v>
      </c>
      <c r="E20" s="23">
        <v>4.6079914995539686E-8</v>
      </c>
      <c r="F20" s="23">
        <v>0.6831256362971706</v>
      </c>
      <c r="G20" s="23">
        <v>1.356628000334914</v>
      </c>
      <c r="H20" s="23">
        <v>0.6831256362971706</v>
      </c>
      <c r="I20" s="23">
        <v>1.356628000334914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E19" sqref="E19"/>
    </sheetView>
  </sheetViews>
  <sheetFormatPr defaultRowHeight="15"/>
  <cols>
    <col min="1" max="1" width="18" bestFit="1" customWidth="1"/>
    <col min="2" max="2" width="12" bestFit="1" customWidth="1"/>
    <col min="3" max="3" width="14.5703125" bestFit="1" customWidth="1"/>
    <col min="4" max="5" width="12" bestFit="1" customWidth="1"/>
    <col min="6" max="6" width="13.42578125" bestFit="1" customWidth="1"/>
    <col min="7" max="7" width="12" bestFit="1" customWidth="1"/>
    <col min="8" max="8" width="12.7109375" bestFit="1" customWidth="1"/>
    <col min="9" max="9" width="12.5703125" bestFit="1" customWidth="1"/>
  </cols>
  <sheetData>
    <row r="1" spans="1:6">
      <c r="A1" s="27" t="s">
        <v>67</v>
      </c>
      <c r="B1" s="27" t="s">
        <v>1</v>
      </c>
    </row>
    <row r="2" spans="1:6">
      <c r="A2" t="s">
        <v>34</v>
      </c>
    </row>
    <row r="3" spans="1:6">
      <c r="A3" t="s">
        <v>9</v>
      </c>
    </row>
    <row r="4" spans="1:6" ht="15.75" thickBot="1"/>
    <row r="5" spans="1:6">
      <c r="A5" s="30" t="s">
        <v>10</v>
      </c>
      <c r="B5" s="30"/>
    </row>
    <row r="6" spans="1:6">
      <c r="A6" s="22" t="s">
        <v>11</v>
      </c>
      <c r="B6" s="22">
        <v>0.54528289138103025</v>
      </c>
    </row>
    <row r="7" spans="1:6">
      <c r="A7" s="22" t="s">
        <v>12</v>
      </c>
      <c r="B7" s="22">
        <v>0.29733343163285642</v>
      </c>
    </row>
    <row r="8" spans="1:6">
      <c r="A8" s="22" t="s">
        <v>13</v>
      </c>
      <c r="B8" s="22">
        <v>0.28876432714057415</v>
      </c>
    </row>
    <row r="9" spans="1:6">
      <c r="A9" s="22" t="s">
        <v>14</v>
      </c>
      <c r="B9" s="22">
        <v>4.9125797262507737E-2</v>
      </c>
    </row>
    <row r="10" spans="1:6" ht="15.75" thickBot="1">
      <c r="A10" s="23" t="s">
        <v>15</v>
      </c>
      <c r="B10" s="23">
        <v>84</v>
      </c>
    </row>
    <row r="12" spans="1:6" ht="15.75" thickBot="1">
      <c r="A12" t="s">
        <v>16</v>
      </c>
    </row>
    <row r="13" spans="1:6">
      <c r="A13" s="24"/>
      <c r="B13" s="24" t="s">
        <v>17</v>
      </c>
      <c r="C13" s="24" t="s">
        <v>18</v>
      </c>
      <c r="D13" s="24" t="s">
        <v>19</v>
      </c>
      <c r="E13" s="24" t="s">
        <v>20</v>
      </c>
      <c r="F13" s="24" t="s">
        <v>21</v>
      </c>
    </row>
    <row r="14" spans="1:6">
      <c r="A14" s="22" t="s">
        <v>22</v>
      </c>
      <c r="B14" s="22">
        <v>1</v>
      </c>
      <c r="C14" s="22">
        <v>8.3738953235483221E-2</v>
      </c>
      <c r="D14" s="22">
        <v>8.3738953235483221E-2</v>
      </c>
      <c r="E14" s="22">
        <v>34.698308545618701</v>
      </c>
      <c r="F14" s="22">
        <v>8.1720665492890825E-8</v>
      </c>
    </row>
    <row r="15" spans="1:6">
      <c r="A15" s="22" t="s">
        <v>23</v>
      </c>
      <c r="B15" s="22">
        <v>82</v>
      </c>
      <c r="C15" s="22">
        <v>0.19789420444751502</v>
      </c>
      <c r="D15" s="22">
        <v>2.4133439566770124E-3</v>
      </c>
      <c r="E15" s="22"/>
      <c r="F15" s="22"/>
    </row>
    <row r="16" spans="1:6" ht="15.75" thickBot="1">
      <c r="A16" s="23" t="s">
        <v>24</v>
      </c>
      <c r="B16" s="23">
        <v>83</v>
      </c>
      <c r="C16" s="23">
        <v>0.28163315768299824</v>
      </c>
      <c r="D16" s="23"/>
      <c r="E16" s="23"/>
      <c r="F16" s="23"/>
    </row>
    <row r="17" spans="1:9" ht="15.75" thickBot="1"/>
    <row r="18" spans="1:9">
      <c r="A18" s="24"/>
      <c r="B18" s="24" t="s">
        <v>25</v>
      </c>
      <c r="C18" s="24" t="s">
        <v>14</v>
      </c>
      <c r="D18" s="24" t="s">
        <v>26</v>
      </c>
      <c r="E18" s="24" t="s">
        <v>27</v>
      </c>
      <c r="F18" s="24" t="s">
        <v>28</v>
      </c>
      <c r="G18" s="24" t="s">
        <v>29</v>
      </c>
      <c r="H18" s="24" t="s">
        <v>30</v>
      </c>
      <c r="I18" s="24" t="s">
        <v>31</v>
      </c>
    </row>
    <row r="19" spans="1:9">
      <c r="A19" s="22" t="s">
        <v>32</v>
      </c>
      <c r="B19" s="22">
        <v>7.7987817030337643E-3</v>
      </c>
      <c r="C19" s="22">
        <v>5.6049405351480857E-3</v>
      </c>
      <c r="D19" s="22">
        <v>1.3914120326751542</v>
      </c>
      <c r="E19" s="22">
        <v>0.16786393927755827</v>
      </c>
      <c r="F19" s="22">
        <v>-3.3512305151833024E-3</v>
      </c>
      <c r="G19" s="22">
        <v>1.8948793921250831E-2</v>
      </c>
      <c r="H19" s="22">
        <v>-3.3512305151833024E-3</v>
      </c>
      <c r="I19" s="22">
        <v>1.8948793921250831E-2</v>
      </c>
    </row>
    <row r="20" spans="1:9" ht="15.75" thickBot="1">
      <c r="A20" s="23" t="s">
        <v>1</v>
      </c>
      <c r="B20" s="23">
        <v>0.99357887287632718</v>
      </c>
      <c r="C20" s="23">
        <v>0.16867402015131902</v>
      </c>
      <c r="D20" s="23">
        <v>5.8905270176460984</v>
      </c>
      <c r="E20" s="23">
        <v>8.1720665492893048E-8</v>
      </c>
      <c r="F20" s="23">
        <v>0.65803251448248035</v>
      </c>
      <c r="G20" s="23">
        <v>1.329125231270174</v>
      </c>
      <c r="H20" s="23">
        <v>0.65803251448248035</v>
      </c>
      <c r="I20" s="23">
        <v>1.329125231270174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opLeftCell="A37" zoomScaleNormal="100" workbookViewId="0">
      <selection activeCell="K43" sqref="K43"/>
    </sheetView>
  </sheetViews>
  <sheetFormatPr defaultRowHeight="15"/>
  <cols>
    <col min="1" max="1" width="14.140625" customWidth="1"/>
    <col min="2" max="2" width="13" customWidth="1"/>
    <col min="3" max="3" width="12.85546875" customWidth="1"/>
    <col min="4" max="4" width="17.85546875" customWidth="1"/>
    <col min="5" max="5" width="11.42578125" customWidth="1"/>
    <col min="7" max="7" width="12.7109375" customWidth="1"/>
    <col min="8" max="8" width="17.140625" customWidth="1"/>
    <col min="11" max="11" width="20.42578125" bestFit="1" customWidth="1"/>
    <col min="12" max="12" width="12.42578125" customWidth="1"/>
    <col min="15" max="15" width="20" customWidth="1"/>
  </cols>
  <sheetData>
    <row r="1" spans="1:15">
      <c r="A1" t="s">
        <v>42</v>
      </c>
      <c r="B1" s="31">
        <v>0.02</v>
      </c>
      <c r="G1" t="s">
        <v>43</v>
      </c>
      <c r="H1" t="s">
        <v>33</v>
      </c>
    </row>
    <row r="2" spans="1:15">
      <c r="B2" s="4"/>
      <c r="G2" s="27" t="s">
        <v>66</v>
      </c>
      <c r="H2" s="4">
        <f>'Correlation matrix'!B5</f>
        <v>0.5539285381671758</v>
      </c>
      <c r="O2" s="1" t="s">
        <v>47</v>
      </c>
    </row>
    <row r="3" spans="1:15">
      <c r="G3" s="27" t="s">
        <v>67</v>
      </c>
      <c r="H3" s="4">
        <f>'Correlation matrix'!B6</f>
        <v>0.5452828913810297</v>
      </c>
    </row>
    <row r="5" spans="1:15">
      <c r="A5" t="s">
        <v>41</v>
      </c>
      <c r="B5" s="27" t="s">
        <v>33</v>
      </c>
      <c r="C5" s="27" t="s">
        <v>68</v>
      </c>
      <c r="D5" s="27" t="s">
        <v>69</v>
      </c>
      <c r="H5" s="27" t="s">
        <v>45</v>
      </c>
      <c r="I5" s="27" t="s">
        <v>33</v>
      </c>
      <c r="J5" s="27" t="s">
        <v>67</v>
      </c>
      <c r="K5" s="27" t="s">
        <v>70</v>
      </c>
    </row>
    <row r="6" spans="1:15">
      <c r="A6" t="s">
        <v>4</v>
      </c>
      <c r="B6" s="26">
        <f>'Tables 1-3'!J89</f>
        <v>0.11657652766685767</v>
      </c>
      <c r="C6" s="26">
        <f>'Tables 1-3'!M89</f>
        <v>0.25799923143517334</v>
      </c>
      <c r="D6" s="32">
        <f>(C6-B1)/C7</f>
        <v>0.33695969706347739</v>
      </c>
      <c r="H6" t="s">
        <v>4</v>
      </c>
      <c r="I6" s="26">
        <f>B6</f>
        <v>0.11657652766685767</v>
      </c>
      <c r="J6" s="26">
        <f>'Tables 1-3'!N89</f>
        <v>0.20941335539947759</v>
      </c>
      <c r="K6" s="32">
        <f>(J6-I1)/J7</f>
        <v>0.2995851507913832</v>
      </c>
    </row>
    <row r="7" spans="1:15">
      <c r="A7" t="s">
        <v>6</v>
      </c>
      <c r="B7" s="7">
        <f>'Tables 1-3'!J90</f>
        <v>0.38362209744585019</v>
      </c>
      <c r="C7" s="7">
        <f>'Tables 1-3'!M90</f>
        <v>0.70631364376594385</v>
      </c>
      <c r="H7" t="s">
        <v>6</v>
      </c>
      <c r="I7" s="7">
        <f>B7</f>
        <v>0.38362209744585019</v>
      </c>
      <c r="J7" s="7">
        <f>'Tables 1-3'!N90</f>
        <v>0.69901113204807352</v>
      </c>
    </row>
    <row r="8" spans="1:15">
      <c r="B8" s="27" t="s">
        <v>6</v>
      </c>
      <c r="C8" s="27" t="s">
        <v>4</v>
      </c>
      <c r="D8" s="27" t="s">
        <v>61</v>
      </c>
      <c r="E8" s="27" t="s">
        <v>66</v>
      </c>
      <c r="I8" s="27" t="s">
        <v>6</v>
      </c>
      <c r="J8" s="27" t="s">
        <v>4</v>
      </c>
      <c r="K8" s="27" t="s">
        <v>61</v>
      </c>
      <c r="L8" s="27" t="s">
        <v>67</v>
      </c>
    </row>
    <row r="9" spans="1:15">
      <c r="B9" s="7">
        <f>SQRT((E9^2*$C$7^2)+(D9^2*$B$7^2)+(2*E9*D9*$C$7*$B$7*$H$2))</f>
        <v>0.38362209744585019</v>
      </c>
      <c r="C9" s="29">
        <f t="shared" ref="C9:C29" si="0">E9*$C$6+D9*$B$6</f>
        <v>0.11657652766685767</v>
      </c>
      <c r="D9">
        <v>1</v>
      </c>
      <c r="E9">
        <v>0</v>
      </c>
      <c r="I9" s="7">
        <f t="shared" ref="I9:I29" si="1">SQRT((L9^2*$J$7^2)+(K9^2*$I$7^2)+(2*L9*K9*$J$7*$I$7*$H$3))</f>
        <v>0.38362209744585019</v>
      </c>
      <c r="J9" s="29">
        <f t="shared" ref="J9:J29" si="2">L9*$J$6+K9*$I$6</f>
        <v>0.11657652766685767</v>
      </c>
      <c r="K9">
        <v>1</v>
      </c>
      <c r="L9">
        <v>0</v>
      </c>
      <c r="O9" s="3"/>
    </row>
    <row r="10" spans="1:15">
      <c r="B10" s="7">
        <f t="shared" ref="B10:B29" si="3">SQRT((E10^2*$C$7^2)+(D10^2*B$7^2)+(2*E10*D10*$C$7*$B$7*$H$2))</f>
        <v>0.38512736767880812</v>
      </c>
      <c r="C10" s="29">
        <f t="shared" si="0"/>
        <v>0.12364766285527345</v>
      </c>
      <c r="D10">
        <v>0.95</v>
      </c>
      <c r="E10">
        <v>5.0000000000000044E-2</v>
      </c>
      <c r="I10" s="7">
        <f t="shared" si="1"/>
        <v>0.38461639073584392</v>
      </c>
      <c r="J10" s="29">
        <f t="shared" si="2"/>
        <v>0.12121836905348866</v>
      </c>
      <c r="K10">
        <v>0.95</v>
      </c>
      <c r="L10">
        <v>5.0000000000000044E-2</v>
      </c>
    </row>
    <row r="11" spans="1:15">
      <c r="B11" s="7">
        <f t="shared" si="3"/>
        <v>0.38885675816293719</v>
      </c>
      <c r="C11" s="29">
        <f t="shared" si="0"/>
        <v>0.13071879804368924</v>
      </c>
      <c r="D11">
        <v>0.89999999999999991</v>
      </c>
      <c r="E11">
        <v>0.10000000000000009</v>
      </c>
      <c r="I11" s="7">
        <f t="shared" si="1"/>
        <v>0.38782770059959787</v>
      </c>
      <c r="J11" s="29">
        <f t="shared" si="2"/>
        <v>0.12586021044011966</v>
      </c>
      <c r="K11">
        <v>0.89999999999999991</v>
      </c>
      <c r="L11">
        <v>0.10000000000000009</v>
      </c>
    </row>
    <row r="12" spans="1:15">
      <c r="B12" s="7">
        <f t="shared" si="3"/>
        <v>0.39474723653256522</v>
      </c>
      <c r="C12" s="29">
        <f t="shared" si="0"/>
        <v>0.13778993323210503</v>
      </c>
      <c r="D12">
        <v>0.84999999999999987</v>
      </c>
      <c r="E12">
        <v>0.15000000000000013</v>
      </c>
      <c r="I12" s="7">
        <f t="shared" si="1"/>
        <v>0.39320171113293145</v>
      </c>
      <c r="J12" s="29">
        <f t="shared" si="2"/>
        <v>0.13050205182675068</v>
      </c>
      <c r="K12">
        <v>0.84999999999999987</v>
      </c>
      <c r="L12">
        <v>0.15000000000000013</v>
      </c>
    </row>
    <row r="13" spans="1:15">
      <c r="B13" s="7">
        <f t="shared" si="3"/>
        <v>0.40270398120521689</v>
      </c>
      <c r="C13" s="29">
        <f t="shared" si="0"/>
        <v>0.14486106842052082</v>
      </c>
      <c r="D13">
        <v>0.79999999999999982</v>
      </c>
      <c r="E13">
        <v>0.20000000000000018</v>
      </c>
      <c r="I13" s="7">
        <f t="shared" si="1"/>
        <v>0.40065140568722479</v>
      </c>
      <c r="J13" s="29">
        <f t="shared" si="2"/>
        <v>0.13514389321338166</v>
      </c>
      <c r="K13">
        <v>0.79999999999999982</v>
      </c>
      <c r="L13">
        <v>0.20000000000000018</v>
      </c>
    </row>
    <row r="14" spans="1:15">
      <c r="B14" s="7">
        <f t="shared" si="3"/>
        <v>0.41260747152020055</v>
      </c>
      <c r="C14" s="29">
        <f t="shared" si="0"/>
        <v>0.15193220360893661</v>
      </c>
      <c r="D14">
        <v>0.74999999999999978</v>
      </c>
      <c r="E14">
        <v>0.25000000000000022</v>
      </c>
      <c r="I14" s="7">
        <f t="shared" si="1"/>
        <v>0.41006367197817356</v>
      </c>
      <c r="J14" s="29">
        <f t="shared" si="2"/>
        <v>0.13978573460001267</v>
      </c>
      <c r="K14">
        <v>0.74999999999999978</v>
      </c>
      <c r="L14">
        <v>0.25000000000000022</v>
      </c>
    </row>
    <row r="15" spans="1:15">
      <c r="B15" s="7">
        <f t="shared" si="3"/>
        <v>0.4243214205969118</v>
      </c>
      <c r="C15" s="29">
        <f t="shared" si="0"/>
        <v>0.1590033387973524</v>
      </c>
      <c r="D15">
        <v>0.69999999999999973</v>
      </c>
      <c r="E15">
        <v>0.30000000000000027</v>
      </c>
      <c r="I15" s="7">
        <f t="shared" si="1"/>
        <v>0.42130699522923543</v>
      </c>
      <c r="J15" s="29">
        <f t="shared" si="2"/>
        <v>0.14442757598664369</v>
      </c>
      <c r="K15">
        <v>0.69999999999999973</v>
      </c>
      <c r="L15">
        <v>0.30000000000000027</v>
      </c>
    </row>
    <row r="16" spans="1:15">
      <c r="B16" s="7">
        <f t="shared" si="3"/>
        <v>0.43770049548497936</v>
      </c>
      <c r="C16" s="29">
        <f t="shared" si="0"/>
        <v>0.16607447398576825</v>
      </c>
      <c r="D16">
        <v>0.65</v>
      </c>
      <c r="E16">
        <v>0.35000000000000031</v>
      </c>
      <c r="I16" s="7">
        <f t="shared" si="1"/>
        <v>0.43423916951115876</v>
      </c>
      <c r="J16" s="29">
        <f t="shared" si="2"/>
        <v>0.14906941737327467</v>
      </c>
      <c r="K16">
        <v>0.64999999999999969</v>
      </c>
      <c r="L16">
        <v>0.35000000000000031</v>
      </c>
    </row>
    <row r="17" spans="1:12">
      <c r="B17" s="7">
        <f t="shared" si="3"/>
        <v>0.45259705353165747</v>
      </c>
      <c r="C17" s="29">
        <f t="shared" si="0"/>
        <v>0.17314560917418398</v>
      </c>
      <c r="D17">
        <v>0.59999999999999964</v>
      </c>
      <c r="E17">
        <v>0.40000000000000036</v>
      </c>
      <c r="I17" s="7">
        <f t="shared" si="1"/>
        <v>0.4487141979057323</v>
      </c>
      <c r="J17" s="29">
        <f t="shared" si="2"/>
        <v>0.15371125875990566</v>
      </c>
      <c r="K17">
        <v>0.59999999999999964</v>
      </c>
      <c r="L17">
        <v>0.40000000000000036</v>
      </c>
    </row>
    <row r="18" spans="1:12">
      <c r="B18" s="7">
        <f t="shared" si="3"/>
        <v>0.46886647921407915</v>
      </c>
      <c r="C18" s="29">
        <f t="shared" si="0"/>
        <v>0.18021674436259977</v>
      </c>
      <c r="D18">
        <v>0.5499999999999996</v>
      </c>
      <c r="E18">
        <v>0.4500000000000004</v>
      </c>
      <c r="I18" s="7">
        <f t="shared" si="1"/>
        <v>0.46458789203165701</v>
      </c>
      <c r="J18" s="29">
        <f t="shared" si="2"/>
        <v>0.15835310014653667</v>
      </c>
      <c r="K18">
        <v>0.5499999999999996</v>
      </c>
      <c r="L18">
        <v>0.4500000000000004</v>
      </c>
    </row>
    <row r="19" spans="1:12">
      <c r="B19" s="7">
        <f t="shared" si="3"/>
        <v>0.48637102210452643</v>
      </c>
      <c r="C19" s="29">
        <f t="shared" si="0"/>
        <v>0.18728787955101556</v>
      </c>
      <c r="D19">
        <v>0.49999999999999961</v>
      </c>
      <c r="E19">
        <v>0.50000000000000044</v>
      </c>
      <c r="I19" s="7">
        <f t="shared" si="1"/>
        <v>0.48172200530849996</v>
      </c>
      <c r="J19" s="29">
        <f t="shared" si="2"/>
        <v>0.16299494153316768</v>
      </c>
      <c r="K19">
        <v>0.49999999999999961</v>
      </c>
      <c r="L19">
        <v>0.50000000000000044</v>
      </c>
    </row>
    <row r="20" spans="1:12">
      <c r="B20" s="7">
        <f t="shared" si="3"/>
        <v>0.50498225741378644</v>
      </c>
      <c r="C20" s="29">
        <f t="shared" si="0"/>
        <v>0.19435901473943135</v>
      </c>
      <c r="D20">
        <v>0.44999999999999962</v>
      </c>
      <c r="E20">
        <v>0.55000000000000038</v>
      </c>
      <c r="I20" s="7">
        <f t="shared" si="1"/>
        <v>0.49998697416058374</v>
      </c>
      <c r="J20" s="29">
        <f t="shared" si="2"/>
        <v>0.16763678291979867</v>
      </c>
      <c r="K20">
        <v>0.44999999999999962</v>
      </c>
      <c r="L20">
        <v>0.55000000000000038</v>
      </c>
    </row>
    <row r="21" spans="1:12">
      <c r="B21" s="7">
        <f t="shared" si="3"/>
        <v>0.52458240802544298</v>
      </c>
      <c r="C21" s="29">
        <f t="shared" si="0"/>
        <v>0.20143014992784711</v>
      </c>
      <c r="D21">
        <v>0.39999999999999963</v>
      </c>
      <c r="E21">
        <v>0.60000000000000031</v>
      </c>
      <c r="I21" s="7">
        <f t="shared" si="1"/>
        <v>0.51926347957261543</v>
      </c>
      <c r="J21" s="29">
        <f t="shared" si="2"/>
        <v>0.17227862430642962</v>
      </c>
      <c r="K21">
        <v>0.39999999999999963</v>
      </c>
      <c r="L21">
        <v>0.60000000000000031</v>
      </c>
    </row>
    <row r="22" spans="1:12">
      <c r="B22" s="7">
        <f t="shared" si="3"/>
        <v>0.54506480226129794</v>
      </c>
      <c r="C22" s="29">
        <f t="shared" si="0"/>
        <v>0.20850128511626292</v>
      </c>
      <c r="D22">
        <v>0.34999999999999964</v>
      </c>
      <c r="E22">
        <v>0.65000000000000036</v>
      </c>
      <c r="I22" s="7">
        <f t="shared" si="1"/>
        <v>0.53944309344105401</v>
      </c>
      <c r="J22" s="29">
        <f t="shared" si="2"/>
        <v>0.17692046569306066</v>
      </c>
      <c r="K22">
        <v>0.34999999999999964</v>
      </c>
      <c r="L22">
        <v>0.65000000000000036</v>
      </c>
    </row>
    <row r="23" spans="1:12">
      <c r="B23" s="7">
        <f t="shared" si="3"/>
        <v>0.56633372481766442</v>
      </c>
      <c r="C23" s="29">
        <f t="shared" si="0"/>
        <v>0.21557242030467869</v>
      </c>
      <c r="D23">
        <v>0.29999999999999966</v>
      </c>
      <c r="E23">
        <v>0.7000000000000004</v>
      </c>
      <c r="I23" s="7">
        <f t="shared" si="1"/>
        <v>0.56042826825601644</v>
      </c>
      <c r="J23" s="29">
        <f t="shared" si="2"/>
        <v>0.18156230707969165</v>
      </c>
      <c r="K23">
        <v>0.29999999999999966</v>
      </c>
      <c r="L23">
        <v>0.7000000000000004</v>
      </c>
    </row>
    <row r="24" spans="1:12">
      <c r="B24" s="7">
        <f t="shared" si="3"/>
        <v>0.58830387591352729</v>
      </c>
      <c r="C24" s="29">
        <f t="shared" si="0"/>
        <v>0.22264355549309447</v>
      </c>
      <c r="D24">
        <v>0.24999999999999967</v>
      </c>
      <c r="E24">
        <v>0.75000000000000033</v>
      </c>
      <c r="I24" s="7">
        <f t="shared" si="1"/>
        <v>0.58213189194151793</v>
      </c>
      <c r="J24" s="29">
        <f t="shared" si="2"/>
        <v>0.18620414846632266</v>
      </c>
      <c r="K24">
        <v>0.24999999999999967</v>
      </c>
      <c r="L24">
        <v>0.75000000000000033</v>
      </c>
    </row>
    <row r="25" spans="1:12">
      <c r="B25" s="7">
        <f t="shared" si="3"/>
        <v>0.6108996041177589</v>
      </c>
      <c r="C25" s="29">
        <f t="shared" si="0"/>
        <v>0.22971469068151024</v>
      </c>
      <c r="D25">
        <v>0.19999999999999968</v>
      </c>
      <c r="E25">
        <v>0.80000000000000027</v>
      </c>
      <c r="I25" s="7">
        <f t="shared" si="1"/>
        <v>0.60447658211561417</v>
      </c>
      <c r="J25" s="29">
        <f t="shared" si="2"/>
        <v>0.19084598985295362</v>
      </c>
      <c r="K25">
        <v>0.19999999999999968</v>
      </c>
      <c r="L25">
        <v>0.80000000000000027</v>
      </c>
    </row>
    <row r="26" spans="1:12">
      <c r="B26" s="7">
        <f t="shared" si="3"/>
        <v>0.6340540320468887</v>
      </c>
      <c r="C26" s="29">
        <f t="shared" si="0"/>
        <v>0.23678582586992603</v>
      </c>
      <c r="D26">
        <v>0.14999999999999969</v>
      </c>
      <c r="E26">
        <v>0.85000000000000031</v>
      </c>
      <c r="I26" s="7">
        <f t="shared" si="1"/>
        <v>0.62739384758915873</v>
      </c>
      <c r="J26" s="29">
        <f t="shared" si="2"/>
        <v>0.19548783123958463</v>
      </c>
      <c r="K26">
        <v>0.14999999999999969</v>
      </c>
      <c r="L26">
        <v>0.85000000000000031</v>
      </c>
    </row>
    <row r="27" spans="1:12">
      <c r="B27" s="7">
        <f t="shared" si="3"/>
        <v>0.65770815575445485</v>
      </c>
      <c r="C27" s="29">
        <f t="shared" si="0"/>
        <v>0.24385696105834184</v>
      </c>
      <c r="D27">
        <v>9.9999999999999686E-2</v>
      </c>
      <c r="E27">
        <v>0.90000000000000036</v>
      </c>
      <c r="I27" s="7">
        <f t="shared" si="1"/>
        <v>0.65082320534464055</v>
      </c>
      <c r="J27" s="29">
        <f t="shared" si="2"/>
        <v>0.20012967262621564</v>
      </c>
      <c r="K27">
        <v>9.9999999999999686E-2</v>
      </c>
      <c r="L27">
        <v>0.90000000000000036</v>
      </c>
    </row>
    <row r="28" spans="1:12">
      <c r="B28" s="7">
        <f t="shared" si="3"/>
        <v>0.68180996918808856</v>
      </c>
      <c r="C28" s="29">
        <f t="shared" si="0"/>
        <v>0.2509280962467576</v>
      </c>
      <c r="D28">
        <v>4.9999999999999684E-2</v>
      </c>
      <c r="E28">
        <v>0.95000000000000029</v>
      </c>
      <c r="I28" s="7">
        <f t="shared" si="1"/>
        <v>0.67471131026032594</v>
      </c>
      <c r="J28" s="29">
        <f t="shared" si="2"/>
        <v>0.2047715140128466</v>
      </c>
      <c r="K28">
        <v>4.9999999999999684E-2</v>
      </c>
      <c r="L28">
        <v>0.95000000000000029</v>
      </c>
    </row>
    <row r="29" spans="1:12">
      <c r="B29" s="7">
        <f t="shared" si="3"/>
        <v>0.70631364376594385</v>
      </c>
      <c r="C29" s="29">
        <f t="shared" si="0"/>
        <v>0.25799923143517334</v>
      </c>
      <c r="D29">
        <v>0</v>
      </c>
      <c r="E29">
        <v>1</v>
      </c>
      <c r="I29" s="7">
        <f t="shared" si="1"/>
        <v>0.69901113204807352</v>
      </c>
      <c r="J29" s="29">
        <f t="shared" si="2"/>
        <v>0.20941335539947759</v>
      </c>
      <c r="K29">
        <v>0</v>
      </c>
      <c r="L29">
        <v>1</v>
      </c>
    </row>
    <row r="32" spans="1:12">
      <c r="A32" t="s">
        <v>44</v>
      </c>
      <c r="H32" t="s">
        <v>44</v>
      </c>
    </row>
    <row r="34" spans="1:12">
      <c r="A34" s="1" t="s">
        <v>46</v>
      </c>
      <c r="B34" s="33">
        <f>D6</f>
        <v>0.33695969706347739</v>
      </c>
      <c r="H34" s="1" t="s">
        <v>46</v>
      </c>
      <c r="I34" s="33">
        <f>K6</f>
        <v>0.2995851507913832</v>
      </c>
    </row>
    <row r="36" spans="1:12">
      <c r="A36" s="2"/>
      <c r="B36" s="2"/>
      <c r="C36" s="2"/>
      <c r="D36" s="2" t="s">
        <v>55</v>
      </c>
      <c r="E36" s="2" t="s">
        <v>56</v>
      </c>
      <c r="H36" s="2"/>
      <c r="I36" s="2"/>
      <c r="J36" s="2"/>
      <c r="K36" s="2" t="s">
        <v>55</v>
      </c>
      <c r="L36" s="2" t="s">
        <v>56</v>
      </c>
    </row>
    <row r="37" spans="1:12">
      <c r="A37" s="2"/>
      <c r="B37" s="2"/>
      <c r="C37" s="2"/>
      <c r="D37" s="2">
        <f>B39</f>
        <v>0.5</v>
      </c>
      <c r="E37" s="2">
        <f>B40</f>
        <v>0.5</v>
      </c>
      <c r="H37" s="2"/>
      <c r="I37" s="2"/>
      <c r="J37" s="2"/>
      <c r="K37" s="2">
        <f>I39</f>
        <v>0.5</v>
      </c>
      <c r="L37" s="2">
        <f>I40</f>
        <v>0.5</v>
      </c>
    </row>
    <row r="38" spans="1:12">
      <c r="A38" s="2"/>
      <c r="B38" s="2"/>
      <c r="C38" s="2"/>
      <c r="D38" s="2" t="s">
        <v>61</v>
      </c>
      <c r="E38" s="2" t="s">
        <v>68</v>
      </c>
      <c r="H38" s="2"/>
      <c r="I38" s="2"/>
      <c r="J38" s="2"/>
      <c r="K38" s="2" t="s">
        <v>61</v>
      </c>
      <c r="L38" s="2" t="s">
        <v>67</v>
      </c>
    </row>
    <row r="39" spans="1:12">
      <c r="A39" s="2" t="s">
        <v>55</v>
      </c>
      <c r="B39" s="2">
        <v>0.5</v>
      </c>
      <c r="C39" s="2" t="s">
        <v>33</v>
      </c>
      <c r="D39" s="37">
        <f>(D37*B7+D37*'Tables 1-3'!J90)^2</f>
        <v>0.14716591364875337</v>
      </c>
      <c r="E39" s="37">
        <f>(E37*C7+E37*'Tables 1-3'!J90)^2</f>
        <v>0.29698997999272569</v>
      </c>
      <c r="H39" s="2" t="s">
        <v>55</v>
      </c>
      <c r="I39" s="2">
        <v>0.5</v>
      </c>
      <c r="J39" s="2" t="s">
        <v>33</v>
      </c>
      <c r="K39" s="38">
        <f>D39</f>
        <v>0.14716591364875337</v>
      </c>
      <c r="L39" s="37">
        <f>(L37*J7+L37*'Tables 1-3'!J90)^2</f>
        <v>0.29302367740111079</v>
      </c>
    </row>
    <row r="40" spans="1:12">
      <c r="A40" s="2" t="s">
        <v>56</v>
      </c>
      <c r="B40" s="2">
        <v>0.5</v>
      </c>
      <c r="C40" s="2" t="s">
        <v>66</v>
      </c>
      <c r="D40" s="38">
        <f>(D37*B7+D37*C7)^2</f>
        <v>0.29698997999272569</v>
      </c>
      <c r="E40" s="38">
        <f>(E37*C7)^2</f>
        <v>0.12471974084248116</v>
      </c>
      <c r="H40" s="2" t="s">
        <v>67</v>
      </c>
      <c r="I40" s="2">
        <v>0.5</v>
      </c>
      <c r="J40" s="2" t="s">
        <v>67</v>
      </c>
      <c r="K40" s="37">
        <f>(K37*I7+L37*J7)^2</f>
        <v>0.29302367740111079</v>
      </c>
      <c r="L40" s="37">
        <f>(L37*J7)^2</f>
        <v>0.12215414068178232</v>
      </c>
    </row>
    <row r="41" spans="1:12">
      <c r="A41" s="2"/>
      <c r="B41" s="2">
        <f>B39+B40</f>
        <v>1</v>
      </c>
      <c r="C41" s="2"/>
      <c r="D41" s="2">
        <f>D37*SUMPRODUCT(B39:B40, D39:D40)</f>
        <v>0.11103897341036977</v>
      </c>
      <c r="E41" s="2">
        <f>E37*SUMPRODUCT(B39:B40, E39:E40)</f>
        <v>0.10542743020880171</v>
      </c>
      <c r="H41" s="2"/>
      <c r="I41" s="2">
        <f>I39+I40</f>
        <v>1</v>
      </c>
      <c r="J41" s="2"/>
      <c r="K41" s="2">
        <f>K37*SUMPRODUCT(I39:I40, K39:K40)</f>
        <v>0.11004739776246604</v>
      </c>
      <c r="L41" s="2">
        <f>L37*SUMPRODUCT(I39:I40, L39:L40)</f>
        <v>0.10379445452072328</v>
      </c>
    </row>
    <row r="42" spans="1:12">
      <c r="A42" s="2"/>
      <c r="B42" s="35">
        <f>D37*B6+E37*C6</f>
        <v>0.1872878795510155</v>
      </c>
      <c r="C42" s="2" t="s">
        <v>57</v>
      </c>
      <c r="D42" s="34"/>
      <c r="E42" s="34"/>
      <c r="H42" s="2"/>
      <c r="I42" s="35">
        <f>K37*I6+L37*J6</f>
        <v>0.16299494153316763</v>
      </c>
      <c r="J42" s="2" t="s">
        <v>57</v>
      </c>
      <c r="K42" s="34"/>
      <c r="L42" s="34"/>
    </row>
    <row r="43" spans="1:12">
      <c r="A43" s="2"/>
      <c r="B43" s="2">
        <f>(D41+E41)^0.5</f>
        <v>0.46525950137441735</v>
      </c>
      <c r="C43" s="2" t="s">
        <v>6</v>
      </c>
      <c r="D43" s="2"/>
      <c r="E43" s="2"/>
      <c r="H43" s="2"/>
      <c r="I43" s="2">
        <f>(K41+L41)^0.5</f>
        <v>0.46243037560608979</v>
      </c>
      <c r="J43" s="2" t="s">
        <v>6</v>
      </c>
      <c r="K43" s="2"/>
      <c r="L43" s="2"/>
    </row>
    <row r="44" spans="1:12">
      <c r="A44" s="2"/>
      <c r="B44" s="36">
        <f>(B42-$B$1)/B43</f>
        <v>0.35955822300637053</v>
      </c>
      <c r="C44" s="5" t="s">
        <v>58</v>
      </c>
      <c r="D44" s="2"/>
      <c r="E44" s="2"/>
      <c r="H44" s="2"/>
      <c r="I44" s="36">
        <f>(I42-$B$1)/I43</f>
        <v>0.30922480242728356</v>
      </c>
      <c r="J44" s="5" t="s">
        <v>58</v>
      </c>
      <c r="K44" s="2"/>
      <c r="L44" s="2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topLeftCell="F7" workbookViewId="0">
      <selection activeCell="O10" sqref="O10"/>
    </sheetView>
  </sheetViews>
  <sheetFormatPr defaultRowHeight="15"/>
  <cols>
    <col min="1" max="1" width="42.28515625" bestFit="1" customWidth="1"/>
    <col min="2" max="2" width="12" bestFit="1" customWidth="1"/>
    <col min="3" max="3" width="22.140625" bestFit="1" customWidth="1"/>
    <col min="4" max="4" width="17.42578125" bestFit="1" customWidth="1"/>
    <col min="6" max="6" width="42.28515625" bestFit="1" customWidth="1"/>
    <col min="7" max="7" width="12" bestFit="1" customWidth="1"/>
    <col min="8" max="8" width="22.140625" bestFit="1" customWidth="1"/>
    <col min="9" max="9" width="17.42578125" bestFit="1" customWidth="1"/>
    <col min="11" max="11" width="24" customWidth="1"/>
    <col min="12" max="12" width="12.5703125" customWidth="1"/>
  </cols>
  <sheetData>
    <row r="1" spans="1:14">
      <c r="K1" t="s">
        <v>60</v>
      </c>
    </row>
    <row r="3" spans="1:14">
      <c r="A3" t="s">
        <v>41</v>
      </c>
      <c r="B3" t="s">
        <v>6</v>
      </c>
      <c r="C3" t="s">
        <v>4</v>
      </c>
      <c r="F3" t="s">
        <v>45</v>
      </c>
      <c r="G3" t="s">
        <v>6</v>
      </c>
      <c r="H3" t="s">
        <v>4</v>
      </c>
      <c r="K3" t="s">
        <v>48</v>
      </c>
    </row>
    <row r="4" spans="1:14">
      <c r="B4">
        <f>'Optimal portfolios'!B19</f>
        <v>0.48637102210452643</v>
      </c>
      <c r="C4" s="26">
        <f>'Optimal portfolios'!C19</f>
        <v>0.18728787955101556</v>
      </c>
      <c r="G4">
        <f>'Optimal portfolios'!I19</f>
        <v>0.48172200530849996</v>
      </c>
      <c r="H4" s="26">
        <f>'Optimal portfolios'!J19</f>
        <v>0.16299494153316768</v>
      </c>
      <c r="K4" t="s">
        <v>49</v>
      </c>
    </row>
    <row r="5" spans="1:14">
      <c r="K5" t="s">
        <v>50</v>
      </c>
    </row>
    <row r="6" spans="1:14">
      <c r="A6" s="60" t="s">
        <v>71</v>
      </c>
      <c r="B6" s="61"/>
      <c r="C6" s="61"/>
      <c r="D6" s="62"/>
      <c r="F6" s="60" t="s">
        <v>71</v>
      </c>
      <c r="G6" s="61"/>
      <c r="H6" s="61"/>
      <c r="I6" s="62"/>
      <c r="K6" t="s">
        <v>51</v>
      </c>
      <c r="L6" s="26">
        <f>C4</f>
        <v>0.18728787955101556</v>
      </c>
    </row>
    <row r="7" spans="1:14">
      <c r="A7" s="39"/>
      <c r="B7" s="40" t="s">
        <v>72</v>
      </c>
      <c r="C7" s="40" t="s">
        <v>73</v>
      </c>
      <c r="D7" s="41" t="s">
        <v>74</v>
      </c>
      <c r="F7" s="39"/>
      <c r="G7" s="40" t="s">
        <v>72</v>
      </c>
      <c r="H7" s="40" t="s">
        <v>73</v>
      </c>
      <c r="I7" s="41" t="s">
        <v>74</v>
      </c>
      <c r="K7" t="s">
        <v>52</v>
      </c>
      <c r="L7">
        <f>B4</f>
        <v>0.48637102210452643</v>
      </c>
    </row>
    <row r="8" spans="1:14">
      <c r="A8" s="42" t="s">
        <v>75</v>
      </c>
      <c r="B8" s="43">
        <v>0.55281352934975203</v>
      </c>
      <c r="C8" s="43">
        <f>1-B8</f>
        <v>0.44718647065024797</v>
      </c>
      <c r="D8" s="44"/>
      <c r="F8" s="42" t="s">
        <v>75</v>
      </c>
      <c r="G8" s="43">
        <v>0.60281352934975196</v>
      </c>
      <c r="H8" s="43">
        <f>1-G8</f>
        <v>0.39718647065024804</v>
      </c>
      <c r="I8" s="44"/>
      <c r="K8" t="s">
        <v>46</v>
      </c>
      <c r="L8" s="26">
        <f>'Optimal portfolios'!B44</f>
        <v>0.35955822300637053</v>
      </c>
    </row>
    <row r="9" spans="1:14">
      <c r="A9" s="45" t="s">
        <v>76</v>
      </c>
      <c r="B9" s="46">
        <v>0</v>
      </c>
      <c r="C9" s="46">
        <f>'Optimal portfolios'!B43</f>
        <v>0.46525950137441735</v>
      </c>
      <c r="D9" s="47">
        <f>C8*C9</f>
        <v>0.20805775435611989</v>
      </c>
      <c r="F9" s="45" t="s">
        <v>76</v>
      </c>
      <c r="G9" s="46">
        <v>0</v>
      </c>
      <c r="H9" s="46">
        <f>'Optimal portfolios'!I43</f>
        <v>0.46243037560608979</v>
      </c>
      <c r="I9" s="47">
        <f>H8*H9</f>
        <v>0.18367108880845137</v>
      </c>
    </row>
    <row r="10" spans="1:14" ht="15.75">
      <c r="A10" s="45" t="s">
        <v>77</v>
      </c>
      <c r="B10" s="46">
        <f>'Optimal portfolios'!B1</f>
        <v>0.02</v>
      </c>
      <c r="C10" s="46">
        <f>'Optimal portfolios'!B42</f>
        <v>0.1872878795510155</v>
      </c>
      <c r="D10" s="47">
        <f>B8*B10+C8*C10</f>
        <v>9.4808876438982406E-2</v>
      </c>
      <c r="F10" s="45" t="s">
        <v>77</v>
      </c>
      <c r="G10" s="46">
        <f>B10</f>
        <v>0.02</v>
      </c>
      <c r="H10" s="46">
        <f>'Optimal portfolios'!I42</f>
        <v>0.16299494153316763</v>
      </c>
      <c r="I10" s="47">
        <f>G8*G10+H8*H10</f>
        <v>7.6795656148397423E-2</v>
      </c>
      <c r="K10" s="55"/>
      <c r="L10" s="55" t="s">
        <v>83</v>
      </c>
      <c r="M10" s="55" t="s">
        <v>90</v>
      </c>
      <c r="N10" s="55" t="s">
        <v>88</v>
      </c>
    </row>
    <row r="11" spans="1:14" ht="15.75">
      <c r="K11" s="55" t="s">
        <v>61</v>
      </c>
      <c r="L11" s="53">
        <f>'Regression inputs'!L3</f>
        <v>1.0900000000000001</v>
      </c>
      <c r="M11" s="26">
        <f>H37</f>
        <v>0.12526841515687487</v>
      </c>
      <c r="N11" s="58">
        <f>'Tables 1-3'!K89-'Complete portfolio'!M11</f>
        <v>5.1524023082686998E-2</v>
      </c>
    </row>
    <row r="12" spans="1:14" ht="15.75">
      <c r="A12" s="60" t="s">
        <v>78</v>
      </c>
      <c r="B12" s="61"/>
      <c r="C12" s="61"/>
      <c r="D12" s="62"/>
      <c r="F12" s="60" t="s">
        <v>78</v>
      </c>
      <c r="G12" s="61"/>
      <c r="H12" s="61"/>
      <c r="I12" s="62"/>
      <c r="K12" s="55" t="s">
        <v>66</v>
      </c>
      <c r="L12" s="53">
        <f>'Regression inputs'!M3</f>
        <v>1.02</v>
      </c>
      <c r="M12" s="26">
        <f>C38</f>
        <v>0.11850805822019482</v>
      </c>
      <c r="N12" s="58">
        <f>'Tables 1-3'!N89-'Complete portfolio'!M12</f>
        <v>9.0905297179282765E-2</v>
      </c>
    </row>
    <row r="13" spans="1:14" ht="15.75">
      <c r="A13" s="48"/>
      <c r="B13" s="40" t="s">
        <v>72</v>
      </c>
      <c r="C13" s="49" t="s">
        <v>61</v>
      </c>
      <c r="D13" s="50" t="s">
        <v>68</v>
      </c>
      <c r="F13" s="48"/>
      <c r="G13" s="40" t="s">
        <v>72</v>
      </c>
      <c r="H13" s="49" t="s">
        <v>61</v>
      </c>
      <c r="I13" s="50" t="s">
        <v>67</v>
      </c>
      <c r="K13" s="55" t="s">
        <v>89</v>
      </c>
      <c r="L13" s="59">
        <f>'Optimal portfolios'!K37*L11+L12*'Optimal portfolios'!L37</f>
        <v>1.0550000000000002</v>
      </c>
      <c r="M13" s="29">
        <f>'Optimal portfolios'!K37*M11+'Complete portfolio'!M12*'Optimal portfolios'!L37</f>
        <v>0.12188823668853485</v>
      </c>
      <c r="N13" s="58">
        <f>'Optimal portfolios'!I42-'Complete portfolio'!M13</f>
        <v>4.1106704844632774E-2</v>
      </c>
    </row>
    <row r="14" spans="1:14">
      <c r="A14" s="51" t="s">
        <v>75</v>
      </c>
      <c r="B14" s="52">
        <f>B8</f>
        <v>0.55281352934975203</v>
      </c>
      <c r="C14" s="52">
        <f>'Optimal portfolios'!B6*C8</f>
        <v>5.2131445968003065E-2</v>
      </c>
      <c r="D14" s="52">
        <f>C8*'Optimal portfolios'!C6</f>
        <v>0.11537376573597168</v>
      </c>
      <c r="F14" s="51" t="s">
        <v>75</v>
      </c>
      <c r="G14" s="52">
        <f>G8</f>
        <v>0.60281352934975196</v>
      </c>
      <c r="H14" s="52">
        <f>'Optimal portfolios'!B6*H8</f>
        <v>4.6302619584660192E-2</v>
      </c>
      <c r="I14" s="52">
        <f>'Optimal portfolios'!J6*H8</f>
        <v>8.317615153814456E-2</v>
      </c>
    </row>
    <row r="15" spans="1:14">
      <c r="A15" s="51" t="s">
        <v>79</v>
      </c>
      <c r="B15" s="53">
        <f>B16*B14</f>
        <v>55281.352934975206</v>
      </c>
      <c r="C15" s="53">
        <f>B16*C14</f>
        <v>5213.1445968003063</v>
      </c>
      <c r="D15" s="53">
        <f>B16*D14</f>
        <v>11537.376573597168</v>
      </c>
      <c r="F15" s="51" t="s">
        <v>79</v>
      </c>
      <c r="G15" s="53">
        <f>G16*G14</f>
        <v>60281.352934975199</v>
      </c>
      <c r="H15" s="53">
        <f>G16*H14</f>
        <v>4630.2619584660188</v>
      </c>
      <c r="I15" s="53">
        <f>G16*I14</f>
        <v>8317.6151538144568</v>
      </c>
    </row>
    <row r="16" spans="1:14">
      <c r="A16" s="51" t="s">
        <v>80</v>
      </c>
      <c r="B16" s="54">
        <v>100000</v>
      </c>
      <c r="F16" s="51" t="s">
        <v>80</v>
      </c>
      <c r="G16" s="54">
        <v>100000</v>
      </c>
    </row>
    <row r="24" spans="1:7">
      <c r="A24" t="s">
        <v>53</v>
      </c>
      <c r="F24" t="s">
        <v>53</v>
      </c>
    </row>
    <row r="28" spans="1:7">
      <c r="A28" s="6" t="s">
        <v>54</v>
      </c>
    </row>
    <row r="30" spans="1:7" ht="15.75">
      <c r="A30" s="57" t="s">
        <v>86</v>
      </c>
      <c r="B30" s="26">
        <f>'Optimal portfolios'!B1</f>
        <v>0.02</v>
      </c>
      <c r="F30" s="57" t="s">
        <v>86</v>
      </c>
      <c r="G30" s="26">
        <f>B30</f>
        <v>0.02</v>
      </c>
    </row>
    <row r="31" spans="1:7" ht="15.75">
      <c r="A31" s="55" t="s">
        <v>81</v>
      </c>
      <c r="B31" s="26">
        <f>'Tables 1-3'!J89</f>
        <v>0.11657652766685767</v>
      </c>
      <c r="F31" s="55" t="s">
        <v>81</v>
      </c>
      <c r="G31" s="26">
        <f t="shared" ref="G31:G32" si="0">B31</f>
        <v>0.11657652766685767</v>
      </c>
    </row>
    <row r="32" spans="1:7" ht="15.75">
      <c r="A32" s="55" t="s">
        <v>82</v>
      </c>
      <c r="B32" s="26">
        <f>B31</f>
        <v>0.11657652766685767</v>
      </c>
      <c r="F32" s="55" t="s">
        <v>82</v>
      </c>
      <c r="G32" s="26">
        <f t="shared" si="0"/>
        <v>0.11657652766685767</v>
      </c>
    </row>
    <row r="33" spans="1:8">
      <c r="A33" s="56"/>
    </row>
    <row r="34" spans="1:8" ht="15.75">
      <c r="A34" s="55"/>
      <c r="B34" s="55" t="s">
        <v>83</v>
      </c>
      <c r="C34" s="55" t="s">
        <v>84</v>
      </c>
      <c r="F34" s="55"/>
      <c r="G34" s="55" t="s">
        <v>83</v>
      </c>
      <c r="H34" s="55" t="s">
        <v>84</v>
      </c>
    </row>
    <row r="35" spans="1:8" ht="15.75">
      <c r="A35" s="55" t="s">
        <v>85</v>
      </c>
      <c r="B35">
        <v>0</v>
      </c>
      <c r="C35" s="26">
        <f>B30</f>
        <v>0.02</v>
      </c>
      <c r="F35" s="55" t="s">
        <v>85</v>
      </c>
      <c r="G35">
        <v>0</v>
      </c>
      <c r="H35" s="26">
        <f>B30</f>
        <v>0.02</v>
      </c>
    </row>
    <row r="36" spans="1:8" ht="15.75">
      <c r="A36" s="55" t="s">
        <v>1</v>
      </c>
      <c r="B36">
        <v>1</v>
      </c>
      <c r="C36" s="26">
        <f>B30+B36*(B32-B30)</f>
        <v>0.11657652766685767</v>
      </c>
      <c r="F36" s="55" t="s">
        <v>1</v>
      </c>
      <c r="G36">
        <v>1</v>
      </c>
      <c r="H36" s="26">
        <f>B31</f>
        <v>0.11657652766685767</v>
      </c>
    </row>
    <row r="37" spans="1:8" ht="15.75">
      <c r="A37" s="55" t="s">
        <v>87</v>
      </c>
      <c r="B37" s="53">
        <f>'Regression inputs'!L3</f>
        <v>1.0900000000000001</v>
      </c>
      <c r="C37" s="26">
        <f>B30+B37*(B32-B30)</f>
        <v>0.12526841515687487</v>
      </c>
      <c r="F37" s="55" t="s">
        <v>87</v>
      </c>
      <c r="G37" s="53">
        <f>B37</f>
        <v>1.0900000000000001</v>
      </c>
      <c r="H37" s="26">
        <f>G30+(G37*(G32-G30))</f>
        <v>0.12526841515687487</v>
      </c>
    </row>
    <row r="38" spans="1:8" ht="15.75">
      <c r="A38" s="55" t="s">
        <v>68</v>
      </c>
      <c r="B38" s="53">
        <f>'Regression inputs'!M3</f>
        <v>1.02</v>
      </c>
      <c r="C38" s="26">
        <f>B30+B38*(B32-B30)</f>
        <v>0.11850805822019482</v>
      </c>
      <c r="F38" s="55" t="s">
        <v>67</v>
      </c>
      <c r="G38" s="53">
        <f>'Regression inputs'!N3</f>
        <v>0.99</v>
      </c>
      <c r="H38" s="26">
        <f>G30+G38*(G32-G30)</f>
        <v>0.11561076239018908</v>
      </c>
    </row>
  </sheetData>
  <mergeCells count="4">
    <mergeCell ref="A6:D6"/>
    <mergeCell ref="A12:D12"/>
    <mergeCell ref="F6:I6"/>
    <mergeCell ref="F12:I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Tables 1-3</vt:lpstr>
      <vt:lpstr>Correlation matrix</vt:lpstr>
      <vt:lpstr>Regression inputs</vt:lpstr>
      <vt:lpstr>Table 5</vt:lpstr>
      <vt:lpstr>Table 6</vt:lpstr>
      <vt:lpstr>Table 7</vt:lpstr>
      <vt:lpstr>Optimal portfolios</vt:lpstr>
      <vt:lpstr>Complete portfolio</vt:lpstr>
    </vt:vector>
  </TitlesOfParts>
  <Company>Massey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Chi, Jing</dc:creator>
  <cp:lastModifiedBy>Pete Alice</cp:lastModifiedBy>
  <dcterms:created xsi:type="dcterms:W3CDTF">2017-06-28T02:41:26Z</dcterms:created>
  <dcterms:modified xsi:type="dcterms:W3CDTF">2019-07-25T09:32:16Z</dcterms:modified>
</cp:coreProperties>
</file>